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7" r:id="rId4"/>
    <sheet name="Финансирование " sheetId="13" r:id="rId5"/>
    <sheet name="Показатели" sheetId="14" r:id="rId6"/>
    <sheet name="Пояснительная записка " sheetId="16" r:id="rId7"/>
  </sheets>
  <definedNames>
    <definedName name="_xlnm._FilterDatabase" localSheetId="2" hidden="1">'Выполнение работ'!$A$3:$O$70</definedName>
    <definedName name="_xlnm._FilterDatabase" localSheetId="4" hidden="1">'Финансирование '!$D$2:$D$208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'Финансирование '!$6:$9</definedName>
    <definedName name="_xlnm.Print_Area" localSheetId="2">'Выполнение работ'!$A$1:$Q$81</definedName>
    <definedName name="_xlnm.Print_Area" localSheetId="4">'Финансирование '!$A$1:$BB$183</definedName>
  </definedNames>
  <calcPr calcId="124519"/>
</workbook>
</file>

<file path=xl/calcChain.xml><?xml version="1.0" encoding="utf-8"?>
<calcChain xmlns="http://schemas.openxmlformats.org/spreadsheetml/2006/main">
  <c r="F172" i="13"/>
  <c r="F13"/>
  <c r="F180"/>
  <c r="F157"/>
  <c r="E37"/>
  <c r="E16"/>
  <c r="F37"/>
  <c r="F10"/>
  <c r="F16"/>
  <c r="F54"/>
  <c r="F55"/>
  <c r="F56"/>
  <c r="G41"/>
  <c r="F41"/>
  <c r="E41"/>
  <c r="T46"/>
  <c r="Q46"/>
  <c r="N46"/>
  <c r="K46"/>
  <c r="F47"/>
  <c r="F73"/>
  <c r="AE53"/>
  <c r="Z48" l="1"/>
  <c r="E51"/>
  <c r="H116" l="1"/>
  <c r="F112"/>
  <c r="G106"/>
  <c r="G107"/>
  <c r="G108"/>
  <c r="G109"/>
  <c r="G110"/>
  <c r="G111"/>
  <c r="F91"/>
  <c r="F92" l="1"/>
  <c r="F95"/>
  <c r="E95"/>
  <c r="F83"/>
  <c r="F84"/>
  <c r="F79"/>
  <c r="F80"/>
  <c r="F57"/>
  <c r="F59"/>
  <c r="F60"/>
  <c r="F61"/>
  <c r="F62"/>
  <c r="F64"/>
  <c r="F65"/>
  <c r="F66"/>
  <c r="F63" s="1"/>
  <c r="F67"/>
  <c r="F68"/>
  <c r="F69"/>
  <c r="F70"/>
  <c r="F71"/>
  <c r="F72"/>
  <c r="F74"/>
  <c r="F75"/>
  <c r="F76"/>
  <c r="F77"/>
  <c r="H17"/>
  <c r="H18"/>
  <c r="E17"/>
  <c r="E18"/>
  <c r="F101"/>
  <c r="G101" s="1"/>
  <c r="BC101"/>
  <c r="F49"/>
  <c r="F50"/>
  <c r="F44"/>
  <c r="F169" l="1"/>
  <c r="F173"/>
  <c r="F167"/>
  <c r="F142"/>
  <c r="F141"/>
  <c r="F137"/>
  <c r="F136"/>
  <c r="F132"/>
  <c r="F131"/>
  <c r="R63"/>
  <c r="Q63"/>
  <c r="AY63"/>
  <c r="AT63"/>
  <c r="AO63"/>
  <c r="AJ63"/>
  <c r="AE63"/>
  <c r="AA63"/>
  <c r="Z63"/>
  <c r="X91"/>
  <c r="AY132"/>
  <c r="AY131"/>
  <c r="AY136"/>
  <c r="AY137"/>
  <c r="AT137"/>
  <c r="AO137"/>
  <c r="AJ137"/>
  <c r="AY141"/>
  <c r="AJ141"/>
  <c r="AT141"/>
  <c r="AO141"/>
  <c r="BC96"/>
  <c r="BC93"/>
  <c r="BC94"/>
  <c r="BC95"/>
  <c r="X88"/>
  <c r="Z91"/>
  <c r="Z88" s="1"/>
  <c r="AJ110"/>
  <c r="BC110" s="1"/>
  <c r="BC111"/>
  <c r="Z53"/>
  <c r="AA53"/>
  <c r="X53"/>
  <c r="F53" s="1"/>
  <c r="F51"/>
  <c r="E75"/>
  <c r="E141" l="1"/>
  <c r="Z115"/>
  <c r="Z112" s="1"/>
  <c r="AO167"/>
  <c r="AE167"/>
  <c r="AJ167"/>
  <c r="AY168"/>
  <c r="E168" s="1"/>
  <c r="AE172"/>
  <c r="AJ91"/>
  <c r="F109"/>
  <c r="E111"/>
  <c r="E110" s="1"/>
  <c r="E109"/>
  <c r="E105"/>
  <c r="W91"/>
  <c r="W88" s="1"/>
  <c r="AO100" l="1"/>
  <c r="Z162"/>
  <c r="Z159" s="1"/>
  <c r="AA162"/>
  <c r="AA159" s="1"/>
  <c r="AA91"/>
  <c r="AA88" s="1"/>
  <c r="F100"/>
  <c r="X168"/>
  <c r="F168" s="1"/>
  <c r="AT173"/>
  <c r="U162"/>
  <c r="R90"/>
  <c r="R114" s="1"/>
  <c r="R91"/>
  <c r="AY172"/>
  <c r="AT172"/>
  <c r="AO172"/>
  <c r="AJ172"/>
  <c r="BC172" s="1"/>
  <c r="AY167"/>
  <c r="X162"/>
  <c r="X159" s="1"/>
  <c r="W162"/>
  <c r="W159" s="1"/>
  <c r="AT142"/>
  <c r="E142" s="1"/>
  <c r="AT132"/>
  <c r="E132" s="1"/>
  <c r="R115"/>
  <c r="AT131"/>
  <c r="AO131"/>
  <c r="AJ131"/>
  <c r="AE131"/>
  <c r="W128"/>
  <c r="W45"/>
  <c r="W156" s="1"/>
  <c r="Z76"/>
  <c r="Z46" s="1"/>
  <c r="Z157" s="1"/>
  <c r="U68"/>
  <c r="T68"/>
  <c r="X68"/>
  <c r="W68"/>
  <c r="E76"/>
  <c r="AJ88"/>
  <c r="AJ106"/>
  <c r="AJ162" s="1"/>
  <c r="AJ159" s="1"/>
  <c r="E107"/>
  <c r="E106" s="1"/>
  <c r="E104"/>
  <c r="T157"/>
  <c r="U91"/>
  <c r="T91"/>
  <c r="G90"/>
  <c r="H90"/>
  <c r="H114" s="1"/>
  <c r="I90"/>
  <c r="I114" s="1"/>
  <c r="J90"/>
  <c r="K90"/>
  <c r="L90"/>
  <c r="M90"/>
  <c r="N90"/>
  <c r="O90"/>
  <c r="P90"/>
  <c r="Q90"/>
  <c r="Q114" s="1"/>
  <c r="S90"/>
  <c r="T90"/>
  <c r="U90"/>
  <c r="U114" s="1"/>
  <c r="V90"/>
  <c r="U159"/>
  <c r="T162"/>
  <c r="T159" s="1"/>
  <c r="U108"/>
  <c r="E71"/>
  <c r="U63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C109"/>
  <c r="BC107"/>
  <c r="E171"/>
  <c r="AY173"/>
  <c r="E166"/>
  <c r="I162"/>
  <c r="H163"/>
  <c r="H162"/>
  <c r="Q162"/>
  <c r="AO162"/>
  <c r="T88" l="1"/>
  <c r="E173"/>
  <c r="E172"/>
  <c r="E169" s="1"/>
  <c r="T12"/>
  <c r="T114"/>
  <c r="BC114" s="1"/>
  <c r="U88"/>
  <c r="E131"/>
  <c r="R88"/>
  <c r="E100"/>
  <c r="AO91"/>
  <c r="E90"/>
  <c r="E103"/>
  <c r="T108"/>
  <c r="BC108" s="1"/>
  <c r="W106"/>
  <c r="BC106" s="1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BA145"/>
  <c r="E137"/>
  <c r="E56"/>
  <c r="E53" s="1"/>
  <c r="E66"/>
  <c r="Q159"/>
  <c r="O104"/>
  <c r="P104"/>
  <c r="Q104"/>
  <c r="Q91" s="1"/>
  <c r="Q88" s="1"/>
  <c r="O102"/>
  <c r="P102"/>
  <c r="P91" s="1"/>
  <c r="P88" s="1"/>
  <c r="P112" s="1"/>
  <c r="L162"/>
  <c r="L159" s="1"/>
  <c r="K162"/>
  <c r="O91" l="1"/>
  <c r="F162"/>
  <c r="K159"/>
  <c r="F108"/>
  <c r="F90"/>
  <c r="F114" s="1"/>
  <c r="E108"/>
  <c r="O88"/>
  <c r="O112" s="1"/>
  <c r="L91" l="1"/>
  <c r="K91"/>
  <c r="F89"/>
  <c r="G27"/>
  <c r="G28"/>
  <c r="G29"/>
  <c r="G30"/>
  <c r="G31"/>
  <c r="G32"/>
  <c r="G33"/>
  <c r="G34"/>
  <c r="G35"/>
  <c r="G36"/>
  <c r="G38"/>
  <c r="G39"/>
  <c r="I159"/>
  <c r="H159"/>
  <c r="F155"/>
  <c r="G155" s="1"/>
  <c r="F158"/>
  <c r="G158" s="1"/>
  <c r="F160"/>
  <c r="F161"/>
  <c r="F163"/>
  <c r="F165"/>
  <c r="G165" s="1"/>
  <c r="F166"/>
  <c r="G166" s="1"/>
  <c r="F170"/>
  <c r="G170" s="1"/>
  <c r="F171"/>
  <c r="H160"/>
  <c r="BC160" s="1"/>
  <c r="F124"/>
  <c r="F129"/>
  <c r="F130"/>
  <c r="F134"/>
  <c r="F135"/>
  <c r="F139"/>
  <c r="F140"/>
  <c r="F144"/>
  <c r="G49"/>
  <c r="G50"/>
  <c r="F52"/>
  <c r="G59"/>
  <c r="G60"/>
  <c r="G62"/>
  <c r="G64"/>
  <c r="G65"/>
  <c r="G67"/>
  <c r="G69"/>
  <c r="G70"/>
  <c r="G71"/>
  <c r="G72"/>
  <c r="G74"/>
  <c r="G77"/>
  <c r="G83"/>
  <c r="I104"/>
  <c r="I91" s="1"/>
  <c r="F93"/>
  <c r="G93" s="1"/>
  <c r="F94"/>
  <c r="G94" s="1"/>
  <c r="F96"/>
  <c r="G96" s="1"/>
  <c r="F98"/>
  <c r="F99"/>
  <c r="F102"/>
  <c r="F103"/>
  <c r="F104"/>
  <c r="F105"/>
  <c r="F113"/>
  <c r="BC103"/>
  <c r="BC105"/>
  <c r="H104"/>
  <c r="H91" s="1"/>
  <c r="N104"/>
  <c r="E98"/>
  <c r="E99"/>
  <c r="G173"/>
  <c r="H127"/>
  <c r="H14" s="1"/>
  <c r="I127"/>
  <c r="J127"/>
  <c r="J14" s="1"/>
  <c r="K127"/>
  <c r="K14" s="1"/>
  <c r="L127"/>
  <c r="L14" s="1"/>
  <c r="M127"/>
  <c r="M14" s="1"/>
  <c r="N127"/>
  <c r="N14" s="1"/>
  <c r="O127"/>
  <c r="O14" s="1"/>
  <c r="P127"/>
  <c r="P14" s="1"/>
  <c r="Q127"/>
  <c r="Q14" s="1"/>
  <c r="R127"/>
  <c r="R14" s="1"/>
  <c r="S127"/>
  <c r="S14" s="1"/>
  <c r="T127"/>
  <c r="T14" s="1"/>
  <c r="U127"/>
  <c r="U14" s="1"/>
  <c r="V127"/>
  <c r="V14" s="1"/>
  <c r="W127"/>
  <c r="W14" s="1"/>
  <c r="X127"/>
  <c r="X14" s="1"/>
  <c r="Y127"/>
  <c r="Y14" s="1"/>
  <c r="Z127"/>
  <c r="Z14" s="1"/>
  <c r="AA127"/>
  <c r="AA14" s="1"/>
  <c r="AB127"/>
  <c r="AB14" s="1"/>
  <c r="AC127"/>
  <c r="AC14" s="1"/>
  <c r="AD127"/>
  <c r="AD14" s="1"/>
  <c r="AE127"/>
  <c r="AE14" s="1"/>
  <c r="AF127"/>
  <c r="AF14" s="1"/>
  <c r="AG127"/>
  <c r="AG14" s="1"/>
  <c r="AH127"/>
  <c r="AH14" s="1"/>
  <c r="AI127"/>
  <c r="AI14" s="1"/>
  <c r="AJ127"/>
  <c r="AJ14" s="1"/>
  <c r="AK127"/>
  <c r="AK14" s="1"/>
  <c r="AL127"/>
  <c r="AL14" s="1"/>
  <c r="AM127"/>
  <c r="AM14" s="1"/>
  <c r="AN127"/>
  <c r="AN14" s="1"/>
  <c r="AO127"/>
  <c r="AO14" s="1"/>
  <c r="AP127"/>
  <c r="AP14" s="1"/>
  <c r="AQ127"/>
  <c r="AQ14" s="1"/>
  <c r="AR127"/>
  <c r="AR14" s="1"/>
  <c r="AS127"/>
  <c r="AS14" s="1"/>
  <c r="AT127"/>
  <c r="AT14" s="1"/>
  <c r="AU127"/>
  <c r="AU14" s="1"/>
  <c r="AV127"/>
  <c r="AV14" s="1"/>
  <c r="AW127"/>
  <c r="AW14" s="1"/>
  <c r="AX127"/>
  <c r="AX14" s="1"/>
  <c r="AY127"/>
  <c r="AY14" s="1"/>
  <c r="AZ127"/>
  <c r="AZ14" s="1"/>
  <c r="BA127"/>
  <c r="BA14" s="1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BA147"/>
  <c r="AJ136"/>
  <c r="AT136"/>
  <c r="AO136"/>
  <c r="AE136"/>
  <c r="E136" s="1"/>
  <c r="BC104" l="1"/>
  <c r="F127"/>
  <c r="E182"/>
  <c r="G66"/>
  <c r="F145"/>
  <c r="F125"/>
  <c r="G171"/>
  <c r="F182"/>
  <c r="G99"/>
  <c r="G98"/>
  <c r="E114"/>
  <c r="G114" s="1"/>
  <c r="G105"/>
  <c r="G100"/>
  <c r="G168"/>
  <c r="F147"/>
  <c r="F14"/>
  <c r="I14"/>
  <c r="G103"/>
  <c r="N102"/>
  <c r="BC102" l="1"/>
  <c r="E102"/>
  <c r="G102" s="1"/>
  <c r="N91"/>
  <c r="G104"/>
  <c r="AE46"/>
  <c r="AE157" s="1"/>
  <c r="W46"/>
  <c r="W157" s="1"/>
  <c r="I46"/>
  <c r="J46"/>
  <c r="J157" s="1"/>
  <c r="K157"/>
  <c r="L46"/>
  <c r="M46"/>
  <c r="M157" s="1"/>
  <c r="O46"/>
  <c r="O157" s="1"/>
  <c r="P46"/>
  <c r="P157" s="1"/>
  <c r="R46"/>
  <c r="S46"/>
  <c r="S157" s="1"/>
  <c r="U46"/>
  <c r="V46"/>
  <c r="V157" s="1"/>
  <c r="X46"/>
  <c r="Y46"/>
  <c r="Y157" s="1"/>
  <c r="AA46"/>
  <c r="AB46"/>
  <c r="AB157" s="1"/>
  <c r="AC46"/>
  <c r="AC157" s="1"/>
  <c r="AD46"/>
  <c r="AD157" s="1"/>
  <c r="AF46"/>
  <c r="AF157" s="1"/>
  <c r="AG46"/>
  <c r="AG157" s="1"/>
  <c r="AH46"/>
  <c r="AH157" s="1"/>
  <c r="AI46"/>
  <c r="AI157" s="1"/>
  <c r="AK46"/>
  <c r="AK157" s="1"/>
  <c r="AL46"/>
  <c r="AL157" s="1"/>
  <c r="AM46"/>
  <c r="AM157" s="1"/>
  <c r="AN46"/>
  <c r="AN157" s="1"/>
  <c r="AO46"/>
  <c r="AO157" s="1"/>
  <c r="AP46"/>
  <c r="AP157" s="1"/>
  <c r="AQ46"/>
  <c r="AQ157" s="1"/>
  <c r="AR46"/>
  <c r="AR157" s="1"/>
  <c r="AS46"/>
  <c r="AS157" s="1"/>
  <c r="AT46"/>
  <c r="AT157" s="1"/>
  <c r="AU46"/>
  <c r="AU157" s="1"/>
  <c r="AV46"/>
  <c r="AV157" s="1"/>
  <c r="AW46"/>
  <c r="AW157" s="1"/>
  <c r="AX46"/>
  <c r="AX157" s="1"/>
  <c r="AY46"/>
  <c r="AY157" s="1"/>
  <c r="AZ46"/>
  <c r="AZ157" s="1"/>
  <c r="BA46"/>
  <c r="BA157" s="1"/>
  <c r="Q51"/>
  <c r="Q157" s="1"/>
  <c r="G75"/>
  <c r="H46"/>
  <c r="N157"/>
  <c r="G56"/>
  <c r="X157" l="1"/>
  <c r="F46"/>
  <c r="AA157"/>
  <c r="U157"/>
  <c r="R157"/>
  <c r="H157"/>
  <c r="I157"/>
  <c r="N88"/>
  <c r="N112" s="1"/>
  <c r="L157"/>
  <c r="AJ46"/>
  <c r="AJ157" s="1"/>
  <c r="H53"/>
  <c r="I53"/>
  <c r="J53"/>
  <c r="K53"/>
  <c r="L53"/>
  <c r="M53"/>
  <c r="N53"/>
  <c r="O53"/>
  <c r="P53"/>
  <c r="S53"/>
  <c r="U53"/>
  <c r="V53"/>
  <c r="W53"/>
  <c r="Y53"/>
  <c r="AB53"/>
  <c r="AC53"/>
  <c r="AD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E52"/>
  <c r="E54"/>
  <c r="G54" s="1"/>
  <c r="E55"/>
  <c r="G55" s="1"/>
  <c r="E57"/>
  <c r="G57" s="1"/>
  <c r="G53" l="1"/>
  <c r="BC157"/>
  <c r="E46"/>
  <c r="G51"/>
  <c r="AY133"/>
  <c r="AZ133"/>
  <c r="BA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W133"/>
  <c r="AX133"/>
  <c r="BC173"/>
  <c r="BC174"/>
  <c r="BC175"/>
  <c r="BB176"/>
  <c r="BC11"/>
  <c r="BC14"/>
  <c r="BC15"/>
  <c r="BC21"/>
  <c r="BC27"/>
  <c r="BC28"/>
  <c r="BC29"/>
  <c r="BC30"/>
  <c r="BC31"/>
  <c r="BC32"/>
  <c r="BC33"/>
  <c r="BC34"/>
  <c r="BC35"/>
  <c r="BC36"/>
  <c r="BC37"/>
  <c r="BC38"/>
  <c r="BC39"/>
  <c r="BC40"/>
  <c r="BC41"/>
  <c r="I126"/>
  <c r="J126"/>
  <c r="J146" s="1"/>
  <c r="K126"/>
  <c r="L126"/>
  <c r="L146" s="1"/>
  <c r="M126"/>
  <c r="M146" s="1"/>
  <c r="N126"/>
  <c r="O126"/>
  <c r="O146" s="1"/>
  <c r="P126"/>
  <c r="P146" s="1"/>
  <c r="Q126"/>
  <c r="R126"/>
  <c r="S126"/>
  <c r="S146" s="1"/>
  <c r="T126"/>
  <c r="U126"/>
  <c r="V126"/>
  <c r="V146" s="1"/>
  <c r="W126"/>
  <c r="X126"/>
  <c r="X146" s="1"/>
  <c r="Y126"/>
  <c r="Y146" s="1"/>
  <c r="Z126"/>
  <c r="AA126"/>
  <c r="AA146" s="1"/>
  <c r="AB126"/>
  <c r="AB146" s="1"/>
  <c r="AC126"/>
  <c r="AC146" s="1"/>
  <c r="AD126"/>
  <c r="AD146" s="1"/>
  <c r="AE126"/>
  <c r="AF126"/>
  <c r="AF146" s="1"/>
  <c r="AG126"/>
  <c r="AG146" s="1"/>
  <c r="AH126"/>
  <c r="AH146" s="1"/>
  <c r="AI126"/>
  <c r="AI146" s="1"/>
  <c r="AJ126"/>
  <c r="AK126"/>
  <c r="AK146" s="1"/>
  <c r="AL126"/>
  <c r="AL146" s="1"/>
  <c r="AM126"/>
  <c r="AM146" s="1"/>
  <c r="AN126"/>
  <c r="AN146" s="1"/>
  <c r="AO126"/>
  <c r="AP126"/>
  <c r="AP146" s="1"/>
  <c r="AQ126"/>
  <c r="AQ146" s="1"/>
  <c r="AR126"/>
  <c r="AR146" s="1"/>
  <c r="AS126"/>
  <c r="AS146" s="1"/>
  <c r="AT126"/>
  <c r="AU126"/>
  <c r="AU146" s="1"/>
  <c r="AV126"/>
  <c r="AV146" s="1"/>
  <c r="AW126"/>
  <c r="AW146" s="1"/>
  <c r="AX126"/>
  <c r="AX146" s="1"/>
  <c r="AY126"/>
  <c r="AZ126"/>
  <c r="AZ146" s="1"/>
  <c r="BA126"/>
  <c r="BA146" s="1"/>
  <c r="AY91"/>
  <c r="I115"/>
  <c r="J115"/>
  <c r="J19" s="1"/>
  <c r="J16" s="1"/>
  <c r="K115"/>
  <c r="K19" s="1"/>
  <c r="K16" s="1"/>
  <c r="L115"/>
  <c r="L19" s="1"/>
  <c r="L16" s="1"/>
  <c r="M115"/>
  <c r="M19" s="1"/>
  <c r="M16" s="1"/>
  <c r="N115"/>
  <c r="N19" s="1"/>
  <c r="N16" s="1"/>
  <c r="O115"/>
  <c r="O19" s="1"/>
  <c r="O16" s="1"/>
  <c r="P115"/>
  <c r="P19" s="1"/>
  <c r="P16" s="1"/>
  <c r="Q115"/>
  <c r="S115"/>
  <c r="T115"/>
  <c r="U115"/>
  <c r="V115"/>
  <c r="W115"/>
  <c r="X115"/>
  <c r="Y115"/>
  <c r="AA115"/>
  <c r="AB115"/>
  <c r="AC115"/>
  <c r="AD115"/>
  <c r="AE115"/>
  <c r="AF115"/>
  <c r="AG115"/>
  <c r="AH115"/>
  <c r="AI115"/>
  <c r="AJ115"/>
  <c r="AK115"/>
  <c r="AL115"/>
  <c r="AM115"/>
  <c r="AN115"/>
  <c r="AP115"/>
  <c r="AQ115"/>
  <c r="AR115"/>
  <c r="AS115"/>
  <c r="AT115"/>
  <c r="AU115"/>
  <c r="AV115"/>
  <c r="AW115"/>
  <c r="AX115"/>
  <c r="AZ115"/>
  <c r="BA115"/>
  <c r="H164"/>
  <c r="I164"/>
  <c r="J164"/>
  <c r="K164"/>
  <c r="L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W164"/>
  <c r="AX164"/>
  <c r="AY164"/>
  <c r="AZ164"/>
  <c r="BA164"/>
  <c r="H169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BC49"/>
  <c r="BC50"/>
  <c r="BC51"/>
  <c r="BC52"/>
  <c r="BC54"/>
  <c r="BC55"/>
  <c r="BC56"/>
  <c r="BC57"/>
  <c r="BC59"/>
  <c r="BC60"/>
  <c r="BC61"/>
  <c r="BC62"/>
  <c r="BC64"/>
  <c r="BC65"/>
  <c r="BC66"/>
  <c r="BC67"/>
  <c r="BC69"/>
  <c r="BC70"/>
  <c r="BC71"/>
  <c r="BC72"/>
  <c r="BC74"/>
  <c r="BC75"/>
  <c r="BC76"/>
  <c r="BC77"/>
  <c r="BC83"/>
  <c r="BC86"/>
  <c r="BC87"/>
  <c r="BC98"/>
  <c r="BC99"/>
  <c r="BC100"/>
  <c r="BC117"/>
  <c r="BC118"/>
  <c r="BC119"/>
  <c r="BC120"/>
  <c r="BC121"/>
  <c r="BC122"/>
  <c r="BC129"/>
  <c r="BC130"/>
  <c r="BC131"/>
  <c r="BC132"/>
  <c r="BC134"/>
  <c r="BC135"/>
  <c r="BC136"/>
  <c r="BC137"/>
  <c r="BC139"/>
  <c r="BC140"/>
  <c r="BC141"/>
  <c r="BC142"/>
  <c r="BC148"/>
  <c r="BC149"/>
  <c r="BC150"/>
  <c r="BC151"/>
  <c r="BC152"/>
  <c r="BC153"/>
  <c r="BC155"/>
  <c r="BC158"/>
  <c r="BC163"/>
  <c r="BC165"/>
  <c r="BC166"/>
  <c r="BC167"/>
  <c r="BC168"/>
  <c r="BC170"/>
  <c r="BC171"/>
  <c r="T73"/>
  <c r="AE25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E61"/>
  <c r="I48"/>
  <c r="J48"/>
  <c r="K48"/>
  <c r="L48"/>
  <c r="M48"/>
  <c r="N48"/>
  <c r="O48"/>
  <c r="P48"/>
  <c r="Q48"/>
  <c r="R48"/>
  <c r="S48"/>
  <c r="T48"/>
  <c r="U48"/>
  <c r="V48"/>
  <c r="W48"/>
  <c r="X48"/>
  <c r="Y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I128"/>
  <c r="J128"/>
  <c r="K128"/>
  <c r="L128"/>
  <c r="M128"/>
  <c r="N128"/>
  <c r="O128"/>
  <c r="P128"/>
  <c r="Q128"/>
  <c r="R128"/>
  <c r="S128"/>
  <c r="T128"/>
  <c r="U128"/>
  <c r="V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BA128"/>
  <c r="G141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BA138"/>
  <c r="AP159"/>
  <c r="AQ159"/>
  <c r="AR159"/>
  <c r="AS159"/>
  <c r="AT159"/>
  <c r="AU159"/>
  <c r="AV159"/>
  <c r="AW159"/>
  <c r="AX159"/>
  <c r="AZ159"/>
  <c r="BA159"/>
  <c r="G95"/>
  <c r="AY162"/>
  <c r="BC162" s="1"/>
  <c r="E160"/>
  <c r="G160" s="1"/>
  <c r="E163"/>
  <c r="G163" s="1"/>
  <c r="E167"/>
  <c r="E164" s="1"/>
  <c r="E129"/>
  <c r="G129" s="1"/>
  <c r="E130"/>
  <c r="E125" s="1"/>
  <c r="G131"/>
  <c r="G132"/>
  <c r="E134"/>
  <c r="G134" s="1"/>
  <c r="E135"/>
  <c r="G135" s="1"/>
  <c r="G136"/>
  <c r="G137"/>
  <c r="E139"/>
  <c r="G139" s="1"/>
  <c r="E140"/>
  <c r="G140" s="1"/>
  <c r="G142"/>
  <c r="G76"/>
  <c r="I25"/>
  <c r="M25"/>
  <c r="O25"/>
  <c r="S25"/>
  <c r="U25"/>
  <c r="W25"/>
  <c r="Y25"/>
  <c r="AA25"/>
  <c r="AC25"/>
  <c r="AG25"/>
  <c r="AI25"/>
  <c r="AK25"/>
  <c r="AM25"/>
  <c r="AO25"/>
  <c r="AQ25"/>
  <c r="AS25"/>
  <c r="AU25"/>
  <c r="AW25"/>
  <c r="AY25"/>
  <c r="BA25"/>
  <c r="H47"/>
  <c r="BC47" s="1"/>
  <c r="H45"/>
  <c r="H156" s="1"/>
  <c r="E47"/>
  <c r="I45"/>
  <c r="J45"/>
  <c r="J156" s="1"/>
  <c r="K45"/>
  <c r="K156" s="1"/>
  <c r="L45"/>
  <c r="L156" s="1"/>
  <c r="M45"/>
  <c r="M156" s="1"/>
  <c r="N45"/>
  <c r="N156" s="1"/>
  <c r="O45"/>
  <c r="O156" s="1"/>
  <c r="P45"/>
  <c r="P156" s="1"/>
  <c r="Q45"/>
  <c r="Q156" s="1"/>
  <c r="R45"/>
  <c r="S45"/>
  <c r="S156" s="1"/>
  <c r="U45"/>
  <c r="U43" s="1"/>
  <c r="U78" s="1"/>
  <c r="V45"/>
  <c r="V156" s="1"/>
  <c r="X45"/>
  <c r="X43" s="1"/>
  <c r="X78" s="1"/>
  <c r="Y45"/>
  <c r="Y156" s="1"/>
  <c r="Z45"/>
  <c r="Z43" s="1"/>
  <c r="Z78" s="1"/>
  <c r="AA45"/>
  <c r="AA156" s="1"/>
  <c r="AB45"/>
  <c r="AB156" s="1"/>
  <c r="AC45"/>
  <c r="AC156" s="1"/>
  <c r="AD45"/>
  <c r="AD156" s="1"/>
  <c r="AE45"/>
  <c r="AE156" s="1"/>
  <c r="AF45"/>
  <c r="AF156" s="1"/>
  <c r="AG45"/>
  <c r="AG156" s="1"/>
  <c r="AH45"/>
  <c r="AH156" s="1"/>
  <c r="AI45"/>
  <c r="AI156" s="1"/>
  <c r="AJ45"/>
  <c r="AJ156" s="1"/>
  <c r="AK45"/>
  <c r="AK156" s="1"/>
  <c r="AL45"/>
  <c r="AL156" s="1"/>
  <c r="AM45"/>
  <c r="AM156" s="1"/>
  <c r="AN45"/>
  <c r="AN156" s="1"/>
  <c r="AO45"/>
  <c r="AO156" s="1"/>
  <c r="AP45"/>
  <c r="AP156" s="1"/>
  <c r="AQ45"/>
  <c r="AQ156" s="1"/>
  <c r="AR45"/>
  <c r="AR156" s="1"/>
  <c r="AS45"/>
  <c r="AS156" s="1"/>
  <c r="AT45"/>
  <c r="AT156" s="1"/>
  <c r="AU45"/>
  <c r="AU156" s="1"/>
  <c r="AV45"/>
  <c r="AV156" s="1"/>
  <c r="AW45"/>
  <c r="AW156" s="1"/>
  <c r="AX45"/>
  <c r="AX156" s="1"/>
  <c r="AY45"/>
  <c r="AY156" s="1"/>
  <c r="AZ45"/>
  <c r="AZ156" s="1"/>
  <c r="BA45"/>
  <c r="BA156" s="1"/>
  <c r="J43"/>
  <c r="J78" s="1"/>
  <c r="N43"/>
  <c r="N78" s="1"/>
  <c r="R43"/>
  <c r="R78" s="1"/>
  <c r="W43"/>
  <c r="W78" s="1"/>
  <c r="Y43"/>
  <c r="Y78" s="1"/>
  <c r="AB43"/>
  <c r="AB78" s="1"/>
  <c r="AF43"/>
  <c r="AF78" s="1"/>
  <c r="AG43"/>
  <c r="AG78" s="1"/>
  <c r="AH43"/>
  <c r="AH78" s="1"/>
  <c r="AI43"/>
  <c r="AI78" s="1"/>
  <c r="AJ43"/>
  <c r="AJ78" s="1"/>
  <c r="AK43"/>
  <c r="AK78" s="1"/>
  <c r="AL43"/>
  <c r="AL78" s="1"/>
  <c r="AM43"/>
  <c r="AM78" s="1"/>
  <c r="AN43"/>
  <c r="AN78" s="1"/>
  <c r="AO43"/>
  <c r="AO78" s="1"/>
  <c r="AP43"/>
  <c r="AP78" s="1"/>
  <c r="AQ43"/>
  <c r="AQ78" s="1"/>
  <c r="AR43"/>
  <c r="AR78" s="1"/>
  <c r="AS43"/>
  <c r="AS78" s="1"/>
  <c r="AT43"/>
  <c r="AT78" s="1"/>
  <c r="AU43"/>
  <c r="AU78" s="1"/>
  <c r="AV43"/>
  <c r="AV78" s="1"/>
  <c r="AW43"/>
  <c r="AW78" s="1"/>
  <c r="AX43"/>
  <c r="AX78" s="1"/>
  <c r="AY43"/>
  <c r="AY78" s="1"/>
  <c r="AZ43"/>
  <c r="AZ78" s="1"/>
  <c r="BA43"/>
  <c r="BA78" s="1"/>
  <c r="H48"/>
  <c r="F58" l="1"/>
  <c r="AD43"/>
  <c r="AD78" s="1"/>
  <c r="P43"/>
  <c r="P78" s="1"/>
  <c r="L43"/>
  <c r="E157"/>
  <c r="F133"/>
  <c r="I156"/>
  <c r="F45"/>
  <c r="E91"/>
  <c r="E115" s="1"/>
  <c r="BC91"/>
  <c r="U156"/>
  <c r="U12"/>
  <c r="F48"/>
  <c r="BC48"/>
  <c r="AC43"/>
  <c r="AC78" s="1"/>
  <c r="V43"/>
  <c r="V78" s="1"/>
  <c r="S43"/>
  <c r="S78" s="1"/>
  <c r="Q43"/>
  <c r="Q78" s="1"/>
  <c r="O43"/>
  <c r="O78" s="1"/>
  <c r="M43"/>
  <c r="M78" s="1"/>
  <c r="K43"/>
  <c r="K78" s="1"/>
  <c r="I43"/>
  <c r="F159"/>
  <c r="F128"/>
  <c r="F164"/>
  <c r="F115"/>
  <c r="F126"/>
  <c r="F138"/>
  <c r="G61"/>
  <c r="E58"/>
  <c r="AE43"/>
  <c r="AE78" s="1"/>
  <c r="AA43"/>
  <c r="AA78" s="1"/>
  <c r="G47"/>
  <c r="U146"/>
  <c r="U13"/>
  <c r="E162"/>
  <c r="G162" s="1"/>
  <c r="R146"/>
  <c r="R13"/>
  <c r="BC164"/>
  <c r="X156"/>
  <c r="F156"/>
  <c r="Z156"/>
  <c r="Z154" s="1"/>
  <c r="E45"/>
  <c r="BA19"/>
  <c r="BA16" s="1"/>
  <c r="BA112"/>
  <c r="AX19"/>
  <c r="AX16" s="1"/>
  <c r="AX112"/>
  <c r="AV19"/>
  <c r="AV16" s="1"/>
  <c r="AV112"/>
  <c r="AT19"/>
  <c r="AT16" s="1"/>
  <c r="AT112"/>
  <c r="AR19"/>
  <c r="AR16" s="1"/>
  <c r="AR112"/>
  <c r="AP19"/>
  <c r="AP16" s="1"/>
  <c r="AP112"/>
  <c r="AM19"/>
  <c r="AM16" s="1"/>
  <c r="AM112"/>
  <c r="AK19"/>
  <c r="AK16" s="1"/>
  <c r="AK112"/>
  <c r="AI19"/>
  <c r="AI16" s="1"/>
  <c r="AI112"/>
  <c r="AG19"/>
  <c r="AG16" s="1"/>
  <c r="AG112"/>
  <c r="AE19"/>
  <c r="AE16" s="1"/>
  <c r="AE112"/>
  <c r="AC19"/>
  <c r="AC16" s="1"/>
  <c r="AC112"/>
  <c r="AA19"/>
  <c r="AA16" s="1"/>
  <c r="AA112"/>
  <c r="Y19"/>
  <c r="Y16" s="1"/>
  <c r="Y112"/>
  <c r="S19"/>
  <c r="S16" s="1"/>
  <c r="S112"/>
  <c r="Q19"/>
  <c r="Q16" s="1"/>
  <c r="Q112"/>
  <c r="AZ19"/>
  <c r="AZ16" s="1"/>
  <c r="AZ112"/>
  <c r="AW19"/>
  <c r="AW16" s="1"/>
  <c r="AW112"/>
  <c r="AU19"/>
  <c r="AU16" s="1"/>
  <c r="AU112"/>
  <c r="AS19"/>
  <c r="AS16" s="1"/>
  <c r="AS112"/>
  <c r="AQ19"/>
  <c r="AQ16" s="1"/>
  <c r="AQ112"/>
  <c r="AN19"/>
  <c r="AN16" s="1"/>
  <c r="AN112"/>
  <c r="AL19"/>
  <c r="AL16" s="1"/>
  <c r="AL112"/>
  <c r="AJ19"/>
  <c r="AJ16" s="1"/>
  <c r="AJ112"/>
  <c r="AH19"/>
  <c r="AH16" s="1"/>
  <c r="AH112"/>
  <c r="AF19"/>
  <c r="AF16" s="1"/>
  <c r="AF112"/>
  <c r="AD19"/>
  <c r="AD16" s="1"/>
  <c r="AD112"/>
  <c r="AB19"/>
  <c r="AB16" s="1"/>
  <c r="AB112"/>
  <c r="Z19"/>
  <c r="Z16" s="1"/>
  <c r="X19"/>
  <c r="X16" s="1"/>
  <c r="X112"/>
  <c r="V19"/>
  <c r="V16" s="1"/>
  <c r="V112"/>
  <c r="R19"/>
  <c r="R16" s="1"/>
  <c r="R112"/>
  <c r="W123"/>
  <c r="W143" s="1"/>
  <c r="W19"/>
  <c r="W16" s="1"/>
  <c r="W112"/>
  <c r="U19"/>
  <c r="U16" s="1"/>
  <c r="U112"/>
  <c r="AO115"/>
  <c r="T19"/>
  <c r="T16" s="1"/>
  <c r="T112"/>
  <c r="G167"/>
  <c r="G130"/>
  <c r="E145"/>
  <c r="R156"/>
  <c r="G172"/>
  <c r="BC169"/>
  <c r="AY115"/>
  <c r="L78"/>
  <c r="I146"/>
  <c r="F146" s="1"/>
  <c r="F40"/>
  <c r="E127"/>
  <c r="E14" s="1"/>
  <c r="E147"/>
  <c r="G147" s="1"/>
  <c r="I19"/>
  <c r="I16" s="1"/>
  <c r="AO159"/>
  <c r="E159" s="1"/>
  <c r="AY159"/>
  <c r="Q25"/>
  <c r="K25"/>
  <c r="BC159"/>
  <c r="AZ123"/>
  <c r="AZ143" s="1"/>
  <c r="AX123"/>
  <c r="AX143" s="1"/>
  <c r="AV123"/>
  <c r="AV143" s="1"/>
  <c r="AT123"/>
  <c r="AT143" s="1"/>
  <c r="AR123"/>
  <c r="AR143" s="1"/>
  <c r="AP123"/>
  <c r="AP143" s="1"/>
  <c r="AN123"/>
  <c r="AN143" s="1"/>
  <c r="AL123"/>
  <c r="AL143" s="1"/>
  <c r="AJ123"/>
  <c r="AJ143" s="1"/>
  <c r="AH123"/>
  <c r="AH143" s="1"/>
  <c r="AF123"/>
  <c r="AF143" s="1"/>
  <c r="AD123"/>
  <c r="AD143" s="1"/>
  <c r="AB123"/>
  <c r="AB143" s="1"/>
  <c r="Z123"/>
  <c r="Z143" s="1"/>
  <c r="X123"/>
  <c r="X143" s="1"/>
  <c r="V123"/>
  <c r="V143" s="1"/>
  <c r="T123"/>
  <c r="T143" s="1"/>
  <c r="R123"/>
  <c r="R143" s="1"/>
  <c r="P123"/>
  <c r="P143" s="1"/>
  <c r="L123"/>
  <c r="L143" s="1"/>
  <c r="J123"/>
  <c r="J143" s="1"/>
  <c r="BA123"/>
  <c r="BA143" s="1"/>
  <c r="AY123"/>
  <c r="AY143" s="1"/>
  <c r="AW123"/>
  <c r="AW143" s="1"/>
  <c r="AU123"/>
  <c r="AU143" s="1"/>
  <c r="AS123"/>
  <c r="AS143" s="1"/>
  <c r="AQ123"/>
  <c r="AQ143" s="1"/>
  <c r="AO123"/>
  <c r="AO143" s="1"/>
  <c r="AM123"/>
  <c r="AM143" s="1"/>
  <c r="AK123"/>
  <c r="AK143" s="1"/>
  <c r="AI123"/>
  <c r="AI143" s="1"/>
  <c r="AG123"/>
  <c r="AG143" s="1"/>
  <c r="AE123"/>
  <c r="AE143" s="1"/>
  <c r="AC123"/>
  <c r="AC143" s="1"/>
  <c r="AA123"/>
  <c r="AA143" s="1"/>
  <c r="Y123"/>
  <c r="Y143" s="1"/>
  <c r="U123"/>
  <c r="U143" s="1"/>
  <c r="S123"/>
  <c r="S143" s="1"/>
  <c r="Q123"/>
  <c r="Q143" s="1"/>
  <c r="O123"/>
  <c r="O143" s="1"/>
  <c r="M123"/>
  <c r="M143" s="1"/>
  <c r="K123"/>
  <c r="I123"/>
  <c r="N123"/>
  <c r="N143" s="1"/>
  <c r="AZ154"/>
  <c r="AZ176" s="1"/>
  <c r="AX154"/>
  <c r="AX176" s="1"/>
  <c r="AV154"/>
  <c r="AV176" s="1"/>
  <c r="AT154"/>
  <c r="AR154"/>
  <c r="AR176" s="1"/>
  <c r="AP154"/>
  <c r="AP176" s="1"/>
  <c r="AN154"/>
  <c r="AN176" s="1"/>
  <c r="AL154"/>
  <c r="AL176" s="1"/>
  <c r="AJ154"/>
  <c r="AH154"/>
  <c r="AH176" s="1"/>
  <c r="AF154"/>
  <c r="AF176" s="1"/>
  <c r="AD154"/>
  <c r="AD176" s="1"/>
  <c r="AB154"/>
  <c r="AB176" s="1"/>
  <c r="X154"/>
  <c r="X176" s="1"/>
  <c r="V154"/>
  <c r="V176" s="1"/>
  <c r="AZ81"/>
  <c r="AZ85" s="1"/>
  <c r="AX81"/>
  <c r="AX85" s="1"/>
  <c r="AV81"/>
  <c r="AV85" s="1"/>
  <c r="AT81"/>
  <c r="AT85" s="1"/>
  <c r="AR81"/>
  <c r="AR85" s="1"/>
  <c r="AP81"/>
  <c r="AP85" s="1"/>
  <c r="AN81"/>
  <c r="AN85" s="1"/>
  <c r="AL81"/>
  <c r="AL85" s="1"/>
  <c r="AJ81"/>
  <c r="AJ85" s="1"/>
  <c r="AH81"/>
  <c r="AH85" s="1"/>
  <c r="AF81"/>
  <c r="AF85" s="1"/>
  <c r="AD81"/>
  <c r="AD85" s="1"/>
  <c r="AB81"/>
  <c r="AB85" s="1"/>
  <c r="Z81"/>
  <c r="Z85" s="1"/>
  <c r="X81"/>
  <c r="X85" s="1"/>
  <c r="V81"/>
  <c r="V85" s="1"/>
  <c r="T81"/>
  <c r="T85" s="1"/>
  <c r="R81"/>
  <c r="R85" s="1"/>
  <c r="P81"/>
  <c r="P85" s="1"/>
  <c r="N81"/>
  <c r="N85" s="1"/>
  <c r="L81"/>
  <c r="J81"/>
  <c r="J85" s="1"/>
  <c r="AY13"/>
  <c r="AO13"/>
  <c r="AE13"/>
  <c r="W13"/>
  <c r="Q13"/>
  <c r="K13"/>
  <c r="BA13"/>
  <c r="AX13"/>
  <c r="AV13"/>
  <c r="AS13"/>
  <c r="AQ13"/>
  <c r="AN13"/>
  <c r="AL13"/>
  <c r="AI13"/>
  <c r="AG13"/>
  <c r="AD13"/>
  <c r="AB13"/>
  <c r="Y13"/>
  <c r="V13"/>
  <c r="S13"/>
  <c r="P13"/>
  <c r="M13"/>
  <c r="J13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J25"/>
  <c r="H25"/>
  <c r="AY154"/>
  <c r="AY176" s="1"/>
  <c r="AU154"/>
  <c r="AU176" s="1"/>
  <c r="AQ154"/>
  <c r="AQ176" s="1"/>
  <c r="AM154"/>
  <c r="AM176" s="1"/>
  <c r="AI154"/>
  <c r="AI176" s="1"/>
  <c r="AE154"/>
  <c r="AE176" s="1"/>
  <c r="AA154"/>
  <c r="AA176" s="1"/>
  <c r="W154"/>
  <c r="S154"/>
  <c r="S176" s="1"/>
  <c r="Q154"/>
  <c r="Q176" s="1"/>
  <c r="O154"/>
  <c r="O176" s="1"/>
  <c r="M154"/>
  <c r="M176" s="1"/>
  <c r="K154"/>
  <c r="K176" s="1"/>
  <c r="I154"/>
  <c r="BA154"/>
  <c r="BA176" s="1"/>
  <c r="AW154"/>
  <c r="AW176" s="1"/>
  <c r="AS154"/>
  <c r="AS176" s="1"/>
  <c r="AO154"/>
  <c r="AK154"/>
  <c r="AK176" s="1"/>
  <c r="AG154"/>
  <c r="AG176" s="1"/>
  <c r="AC154"/>
  <c r="AC176" s="1"/>
  <c r="Y154"/>
  <c r="Y176" s="1"/>
  <c r="U154"/>
  <c r="U176" s="1"/>
  <c r="R154"/>
  <c r="P154"/>
  <c r="P176" s="1"/>
  <c r="N154"/>
  <c r="L154"/>
  <c r="L176" s="1"/>
  <c r="J154"/>
  <c r="J176" s="1"/>
  <c r="BA81"/>
  <c r="BA85" s="1"/>
  <c r="AY81"/>
  <c r="AY85" s="1"/>
  <c r="AW81"/>
  <c r="AW85" s="1"/>
  <c r="AU81"/>
  <c r="AU85" s="1"/>
  <c r="AS81"/>
  <c r="AS85" s="1"/>
  <c r="AQ81"/>
  <c r="AQ85" s="1"/>
  <c r="AO81"/>
  <c r="AO85" s="1"/>
  <c r="AM81"/>
  <c r="AM85" s="1"/>
  <c r="AK81"/>
  <c r="AK85" s="1"/>
  <c r="AI81"/>
  <c r="AI85" s="1"/>
  <c r="AG81"/>
  <c r="AG85" s="1"/>
  <c r="AE81"/>
  <c r="AE85" s="1"/>
  <c r="AC81"/>
  <c r="AC85" s="1"/>
  <c r="AA81"/>
  <c r="Y81"/>
  <c r="Y85" s="1"/>
  <c r="W81"/>
  <c r="W85" s="1"/>
  <c r="U81"/>
  <c r="U85" s="1"/>
  <c r="S81"/>
  <c r="S85" s="1"/>
  <c r="Q81"/>
  <c r="Q85" s="1"/>
  <c r="O81"/>
  <c r="O85" s="1"/>
  <c r="M81"/>
  <c r="M85" s="1"/>
  <c r="K81"/>
  <c r="K85" s="1"/>
  <c r="I81"/>
  <c r="I85" s="1"/>
  <c r="H81"/>
  <c r="BC46"/>
  <c r="AT13"/>
  <c r="AJ13"/>
  <c r="Z13"/>
  <c r="T13"/>
  <c r="N13"/>
  <c r="AZ13"/>
  <c r="AW13"/>
  <c r="AU13"/>
  <c r="AR13"/>
  <c r="AP13"/>
  <c r="AM13"/>
  <c r="AK13"/>
  <c r="AH13"/>
  <c r="AF13"/>
  <c r="AC13"/>
  <c r="AA13"/>
  <c r="X13"/>
  <c r="O13"/>
  <c r="L13"/>
  <c r="H154"/>
  <c r="H176" s="1"/>
  <c r="AZ80"/>
  <c r="AX80"/>
  <c r="AV80"/>
  <c r="AT80"/>
  <c r="AR80"/>
  <c r="AP80"/>
  <c r="AN80"/>
  <c r="AL80"/>
  <c r="AJ80"/>
  <c r="AH80"/>
  <c r="AF80"/>
  <c r="AD80"/>
  <c r="AB80"/>
  <c r="Z80"/>
  <c r="X80"/>
  <c r="V80"/>
  <c r="R80"/>
  <c r="P80"/>
  <c r="N80"/>
  <c r="L80"/>
  <c r="J80"/>
  <c r="H80"/>
  <c r="AT176"/>
  <c r="AJ176"/>
  <c r="Z176"/>
  <c r="N176"/>
  <c r="AZ24"/>
  <c r="AZ22" s="1"/>
  <c r="AX24"/>
  <c r="AX22" s="1"/>
  <c r="AV24"/>
  <c r="AV22" s="1"/>
  <c r="AT24"/>
  <c r="AT22" s="1"/>
  <c r="AR24"/>
  <c r="AR22" s="1"/>
  <c r="AP24"/>
  <c r="AP22" s="1"/>
  <c r="AN24"/>
  <c r="AN22" s="1"/>
  <c r="AL24"/>
  <c r="AL22" s="1"/>
  <c r="AJ24"/>
  <c r="AJ22" s="1"/>
  <c r="AH24"/>
  <c r="AH22" s="1"/>
  <c r="AF24"/>
  <c r="AF22" s="1"/>
  <c r="AD24"/>
  <c r="AD22" s="1"/>
  <c r="AB24"/>
  <c r="AB22" s="1"/>
  <c r="Z24"/>
  <c r="X24"/>
  <c r="X22" s="1"/>
  <c r="V24"/>
  <c r="V22" s="1"/>
  <c r="R24"/>
  <c r="R22" s="1"/>
  <c r="P24"/>
  <c r="P22" s="1"/>
  <c r="N24"/>
  <c r="N22" s="1"/>
  <c r="L24"/>
  <c r="L22" s="1"/>
  <c r="J24"/>
  <c r="J22" s="1"/>
  <c r="H24"/>
  <c r="F24"/>
  <c r="BA80"/>
  <c r="AY80"/>
  <c r="AW80"/>
  <c r="AU80"/>
  <c r="AS80"/>
  <c r="AQ80"/>
  <c r="AO80"/>
  <c r="AM80"/>
  <c r="AK80"/>
  <c r="AI80"/>
  <c r="AG80"/>
  <c r="AE80"/>
  <c r="AC80"/>
  <c r="AA80"/>
  <c r="Y80"/>
  <c r="W80"/>
  <c r="W12" s="1"/>
  <c r="U80"/>
  <c r="S80"/>
  <c r="Q80"/>
  <c r="O80"/>
  <c r="M80"/>
  <c r="K80"/>
  <c r="I80"/>
  <c r="AO176"/>
  <c r="BA24"/>
  <c r="BA22" s="1"/>
  <c r="AY24"/>
  <c r="AY22" s="1"/>
  <c r="AW24"/>
  <c r="AW22" s="1"/>
  <c r="AU24"/>
  <c r="AU22" s="1"/>
  <c r="AS24"/>
  <c r="AS22" s="1"/>
  <c r="AQ24"/>
  <c r="AQ22" s="1"/>
  <c r="AO24"/>
  <c r="AO22" s="1"/>
  <c r="AM24"/>
  <c r="AM22" s="1"/>
  <c r="AK24"/>
  <c r="AK22" s="1"/>
  <c r="AI24"/>
  <c r="AI22" s="1"/>
  <c r="AG24"/>
  <c r="AG22" s="1"/>
  <c r="AE24"/>
  <c r="AE22" s="1"/>
  <c r="AC24"/>
  <c r="AC22" s="1"/>
  <c r="AA24"/>
  <c r="AA22" s="1"/>
  <c r="Y24"/>
  <c r="Y22" s="1"/>
  <c r="W24"/>
  <c r="W22" s="1"/>
  <c r="U24"/>
  <c r="U22" s="1"/>
  <c r="S24"/>
  <c r="S22" s="1"/>
  <c r="Q24"/>
  <c r="Q22" s="1"/>
  <c r="O24"/>
  <c r="O22" s="1"/>
  <c r="M24"/>
  <c r="M22" s="1"/>
  <c r="K24"/>
  <c r="K22" s="1"/>
  <c r="I24"/>
  <c r="I22" s="1"/>
  <c r="AY146"/>
  <c r="AT146"/>
  <c r="AO146"/>
  <c r="AJ146"/>
  <c r="AE146"/>
  <c r="Z146"/>
  <c r="W146"/>
  <c r="T146"/>
  <c r="Q146"/>
  <c r="N146"/>
  <c r="K146"/>
  <c r="I13"/>
  <c r="E68"/>
  <c r="G68" s="1"/>
  <c r="AA85" l="1"/>
  <c r="F85" s="1"/>
  <c r="F81"/>
  <c r="E80"/>
  <c r="E12" s="1"/>
  <c r="E156"/>
  <c r="E154" s="1"/>
  <c r="E179" s="1"/>
  <c r="F123"/>
  <c r="F19"/>
  <c r="I78"/>
  <c r="F78" s="1"/>
  <c r="F43"/>
  <c r="Z22"/>
  <c r="F12"/>
  <c r="F181"/>
  <c r="F154"/>
  <c r="F179" s="1"/>
  <c r="G145"/>
  <c r="E180"/>
  <c r="AY19"/>
  <c r="AY16" s="1"/>
  <c r="AY112"/>
  <c r="AO19"/>
  <c r="AO16" s="1"/>
  <c r="AO112"/>
  <c r="R176"/>
  <c r="G159"/>
  <c r="W176"/>
  <c r="G169"/>
  <c r="G14"/>
  <c r="G127"/>
  <c r="G91"/>
  <c r="L85"/>
  <c r="G157"/>
  <c r="G46"/>
  <c r="I176"/>
  <c r="I143"/>
  <c r="F143" s="1"/>
  <c r="K143"/>
  <c r="BC25"/>
  <c r="E81"/>
  <c r="BC81"/>
  <c r="H85"/>
  <c r="BC85" s="1"/>
  <c r="I12"/>
  <c r="I84"/>
  <c r="I82" s="1"/>
  <c r="M12"/>
  <c r="M10" s="1"/>
  <c r="M84"/>
  <c r="M82" s="1"/>
  <c r="Q12"/>
  <c r="Q10" s="1"/>
  <c r="Q84"/>
  <c r="Q82" s="1"/>
  <c r="U10"/>
  <c r="U84"/>
  <c r="U82" s="1"/>
  <c r="Y12"/>
  <c r="Y10" s="1"/>
  <c r="Y84"/>
  <c r="Y82" s="1"/>
  <c r="AC12"/>
  <c r="AC10" s="1"/>
  <c r="AC84"/>
  <c r="AC82" s="1"/>
  <c r="AG12"/>
  <c r="AG10" s="1"/>
  <c r="AG84"/>
  <c r="AG82" s="1"/>
  <c r="AK12"/>
  <c r="AK10" s="1"/>
  <c r="AK84"/>
  <c r="AK82" s="1"/>
  <c r="AO12"/>
  <c r="AO10" s="1"/>
  <c r="AO84"/>
  <c r="AO82" s="1"/>
  <c r="AS12"/>
  <c r="AS10" s="1"/>
  <c r="AS84"/>
  <c r="AS82" s="1"/>
  <c r="AW12"/>
  <c r="AW10" s="1"/>
  <c r="AW84"/>
  <c r="AW82" s="1"/>
  <c r="BA12"/>
  <c r="BA10" s="1"/>
  <c r="BA84"/>
  <c r="BA82" s="1"/>
  <c r="J12"/>
  <c r="J10" s="1"/>
  <c r="J84"/>
  <c r="J82" s="1"/>
  <c r="N12"/>
  <c r="N10" s="1"/>
  <c r="N84"/>
  <c r="N82" s="1"/>
  <c r="R12"/>
  <c r="R10" s="1"/>
  <c r="R84"/>
  <c r="X12"/>
  <c r="X10" s="1"/>
  <c r="X84"/>
  <c r="X82" s="1"/>
  <c r="AB12"/>
  <c r="AB10" s="1"/>
  <c r="AB84"/>
  <c r="AB82" s="1"/>
  <c r="AF12"/>
  <c r="AF10" s="1"/>
  <c r="AF84"/>
  <c r="AF82" s="1"/>
  <c r="AJ12"/>
  <c r="AJ10" s="1"/>
  <c r="AJ84"/>
  <c r="AJ82" s="1"/>
  <c r="AN12"/>
  <c r="AN10" s="1"/>
  <c r="AN84"/>
  <c r="AN82" s="1"/>
  <c r="AR12"/>
  <c r="AR10" s="1"/>
  <c r="AR84"/>
  <c r="AR82" s="1"/>
  <c r="AV12"/>
  <c r="AV10" s="1"/>
  <c r="AV84"/>
  <c r="AV82" s="1"/>
  <c r="AZ12"/>
  <c r="AZ10" s="1"/>
  <c r="AZ84"/>
  <c r="AZ82" s="1"/>
  <c r="I10"/>
  <c r="K12"/>
  <c r="K10" s="1"/>
  <c r="K84"/>
  <c r="K82" s="1"/>
  <c r="O12"/>
  <c r="O10" s="1"/>
  <c r="O84"/>
  <c r="O82" s="1"/>
  <c r="S12"/>
  <c r="S10" s="1"/>
  <c r="S84"/>
  <c r="S82" s="1"/>
  <c r="W10"/>
  <c r="W84"/>
  <c r="W82" s="1"/>
  <c r="AA12"/>
  <c r="AA10" s="1"/>
  <c r="AA84"/>
  <c r="AE12"/>
  <c r="AE10" s="1"/>
  <c r="AE84"/>
  <c r="AE82" s="1"/>
  <c r="AI12"/>
  <c r="AI10" s="1"/>
  <c r="AI84"/>
  <c r="AI82" s="1"/>
  <c r="AM12"/>
  <c r="AM10" s="1"/>
  <c r="AM84"/>
  <c r="AM82" s="1"/>
  <c r="AQ12"/>
  <c r="AQ10" s="1"/>
  <c r="AQ84"/>
  <c r="AQ82" s="1"/>
  <c r="AU12"/>
  <c r="AU10" s="1"/>
  <c r="AU84"/>
  <c r="AU82" s="1"/>
  <c r="AY12"/>
  <c r="AY10" s="1"/>
  <c r="AY84"/>
  <c r="AY82" s="1"/>
  <c r="H84"/>
  <c r="L12"/>
  <c r="L10" s="1"/>
  <c r="L84"/>
  <c r="L82" s="1"/>
  <c r="P12"/>
  <c r="P10" s="1"/>
  <c r="P84"/>
  <c r="P82" s="1"/>
  <c r="V12"/>
  <c r="V10" s="1"/>
  <c r="V84"/>
  <c r="V82" s="1"/>
  <c r="Z12"/>
  <c r="Z84"/>
  <c r="Z82" s="1"/>
  <c r="AD12"/>
  <c r="AD10" s="1"/>
  <c r="AD84"/>
  <c r="AD82" s="1"/>
  <c r="AH12"/>
  <c r="AH10" s="1"/>
  <c r="AH84"/>
  <c r="AH82" s="1"/>
  <c r="AL12"/>
  <c r="AL10" s="1"/>
  <c r="AL84"/>
  <c r="AL82" s="1"/>
  <c r="AP12"/>
  <c r="AP10" s="1"/>
  <c r="AP84"/>
  <c r="AP82" s="1"/>
  <c r="AT12"/>
  <c r="AT10" s="1"/>
  <c r="AT84"/>
  <c r="AT82" s="1"/>
  <c r="AX12"/>
  <c r="AX10" s="1"/>
  <c r="AX84"/>
  <c r="AX82" s="1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A73"/>
  <c r="H73"/>
  <c r="I73"/>
  <c r="J73"/>
  <c r="K73"/>
  <c r="L73"/>
  <c r="M73"/>
  <c r="N73"/>
  <c r="O73"/>
  <c r="P73"/>
  <c r="Q73"/>
  <c r="R73"/>
  <c r="S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AJ68"/>
  <c r="BC68" s="1"/>
  <c r="E63"/>
  <c r="G63" s="1"/>
  <c r="T63"/>
  <c r="G164"/>
  <c r="E92"/>
  <c r="G18"/>
  <c r="E26"/>
  <c r="G26" s="1"/>
  <c r="E25"/>
  <c r="E44"/>
  <c r="G58"/>
  <c r="BC53"/>
  <c r="E48"/>
  <c r="G48" s="1"/>
  <c r="AA82" l="1"/>
  <c r="BC97"/>
  <c r="BC92"/>
  <c r="H88"/>
  <c r="E79"/>
  <c r="G44"/>
  <c r="E20"/>
  <c r="F97"/>
  <c r="I88"/>
  <c r="I112" s="1"/>
  <c r="Z10"/>
  <c r="E97"/>
  <c r="G97" s="1"/>
  <c r="R82"/>
  <c r="G115"/>
  <c r="E19"/>
  <c r="G19" s="1"/>
  <c r="G92"/>
  <c r="E85"/>
  <c r="G85" s="1"/>
  <c r="G81"/>
  <c r="AZ88"/>
  <c r="AX88"/>
  <c r="AV88"/>
  <c r="AT88"/>
  <c r="AR88"/>
  <c r="AP88"/>
  <c r="AN88"/>
  <c r="AL88"/>
  <c r="AH88"/>
  <c r="AF88"/>
  <c r="AD88"/>
  <c r="AB88"/>
  <c r="V88"/>
  <c r="L88"/>
  <c r="L112" s="1"/>
  <c r="J88"/>
  <c r="J112" s="1"/>
  <c r="BA88"/>
  <c r="AY88"/>
  <c r="AW88"/>
  <c r="AU88"/>
  <c r="AS88"/>
  <c r="AQ88"/>
  <c r="AO88"/>
  <c r="AM88"/>
  <c r="AK88"/>
  <c r="AI88"/>
  <c r="AG88"/>
  <c r="AE88"/>
  <c r="AC88"/>
  <c r="Y88"/>
  <c r="S88"/>
  <c r="M88"/>
  <c r="M112" s="1"/>
  <c r="K88"/>
  <c r="K112" s="1"/>
  <c r="BC73"/>
  <c r="F176"/>
  <c r="F25"/>
  <c r="H82"/>
  <c r="E23"/>
  <c r="G23" s="1"/>
  <c r="H124"/>
  <c r="H126"/>
  <c r="E126" s="1"/>
  <c r="E13" s="1"/>
  <c r="H138"/>
  <c r="H133"/>
  <c r="H128"/>
  <c r="H89"/>
  <c r="E89" s="1"/>
  <c r="H63"/>
  <c r="BC63" s="1"/>
  <c r="H58"/>
  <c r="BC58" s="1"/>
  <c r="H26"/>
  <c r="BC26" s="1"/>
  <c r="H44"/>
  <c r="F82" l="1"/>
  <c r="BC88"/>
  <c r="H112"/>
  <c r="E88"/>
  <c r="E112" s="1"/>
  <c r="F22"/>
  <c r="G89"/>
  <c r="E113"/>
  <c r="F88"/>
  <c r="G88" s="1"/>
  <c r="G25"/>
  <c r="H115"/>
  <c r="BC115" s="1"/>
  <c r="E138"/>
  <c r="G138" s="1"/>
  <c r="BC138"/>
  <c r="BC127"/>
  <c r="BC147"/>
  <c r="BC125"/>
  <c r="E128"/>
  <c r="G128" s="1"/>
  <c r="BC128"/>
  <c r="H144"/>
  <c r="BC144" s="1"/>
  <c r="E124"/>
  <c r="BC124"/>
  <c r="BC145"/>
  <c r="BC90"/>
  <c r="H113"/>
  <c r="BC113" s="1"/>
  <c r="BC89"/>
  <c r="BC18"/>
  <c r="H12"/>
  <c r="BC12" s="1"/>
  <c r="BC44"/>
  <c r="H43"/>
  <c r="H78" s="1"/>
  <c r="BC126"/>
  <c r="H13"/>
  <c r="BC13" s="1"/>
  <c r="H146"/>
  <c r="BC146" s="1"/>
  <c r="E133"/>
  <c r="G133" s="1"/>
  <c r="BC133"/>
  <c r="H123"/>
  <c r="H23"/>
  <c r="H79"/>
  <c r="BC79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BC112" i="13" l="1"/>
  <c r="H16"/>
  <c r="G112"/>
  <c r="G113"/>
  <c r="G126"/>
  <c r="G13"/>
  <c r="H161"/>
  <c r="BC161" s="1"/>
  <c r="E144"/>
  <c r="G144" s="1"/>
  <c r="G124"/>
  <c r="BC123"/>
  <c r="E123"/>
  <c r="G123" s="1"/>
  <c r="E146"/>
  <c r="G146" s="1"/>
  <c r="E40"/>
  <c r="H19"/>
  <c r="BC19" s="1"/>
  <c r="H10"/>
  <c r="H20"/>
  <c r="BC20" s="1"/>
  <c r="BC116"/>
  <c r="BC16"/>
  <c r="BC17"/>
  <c r="BC23"/>
  <c r="H22"/>
  <c r="H143"/>
  <c r="BC143" s="1"/>
  <c r="C14" i="8"/>
  <c r="D14" s="1"/>
  <c r="C19"/>
  <c r="D19" s="1"/>
  <c r="D5"/>
  <c r="G17" i="13" l="1"/>
  <c r="G16"/>
  <c r="E161"/>
  <c r="G161" s="1"/>
  <c r="E143"/>
  <c r="G143" s="1"/>
  <c r="G37"/>
  <c r="G40"/>
  <c r="C24" i="8"/>
  <c r="D24"/>
  <c r="E73" i="13"/>
  <c r="G73" s="1"/>
  <c r="T43" l="1"/>
  <c r="T78" s="1"/>
  <c r="BC78" s="1"/>
  <c r="T156"/>
  <c r="BC156" s="1"/>
  <c r="T24"/>
  <c r="T80"/>
  <c r="BC45"/>
  <c r="G45" l="1"/>
  <c r="E181"/>
  <c r="E43"/>
  <c r="BC43"/>
  <c r="E24"/>
  <c r="G80"/>
  <c r="T22"/>
  <c r="BC22" s="1"/>
  <c r="BC24"/>
  <c r="T84"/>
  <c r="BC80"/>
  <c r="T154"/>
  <c r="BC154" s="1"/>
  <c r="E22" l="1"/>
  <c r="G22" s="1"/>
  <c r="G24"/>
  <c r="G156"/>
  <c r="E78"/>
  <c r="G78" s="1"/>
  <c r="G43"/>
  <c r="T176"/>
  <c r="BC176" s="1"/>
  <c r="T82"/>
  <c r="BC82" s="1"/>
  <c r="BC84"/>
  <c r="E84"/>
  <c r="T10"/>
  <c r="BC10" s="1"/>
  <c r="E176" l="1"/>
  <c r="G154"/>
  <c r="G176" s="1"/>
  <c r="E10"/>
  <c r="G10" s="1"/>
  <c r="G12"/>
  <c r="E82"/>
  <c r="G82" s="1"/>
  <c r="G84"/>
</calcChain>
</file>

<file path=xl/comments1.xml><?xml version="1.0" encoding="utf-8"?>
<comments xmlns="http://schemas.openxmlformats.org/spreadsheetml/2006/main">
  <authors>
    <author>TureyskayEE</author>
  </authors>
  <commentList>
    <comment ref="K8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<sst xmlns="http://schemas.openxmlformats.org/spreadsheetml/2006/main" count="1091" uniqueCount="380">
  <si>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</si>
  <si>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</si>
  <si>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</si>
  <si>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</si>
  <si>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</si>
  <si>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</si>
  <si>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</si>
  <si>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</si>
  <si>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</si>
  <si>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</si>
  <si>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</si>
  <si>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</si>
  <si>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</si>
  <si>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</si>
  <si>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</si>
  <si>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</si>
  <si>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</si>
  <si>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</si>
  <si>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</si>
  <si>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</si>
  <si>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</si>
  <si>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</si>
  <si>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</si>
  <si>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</si>
  <si>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</si>
  <si>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</si>
  <si>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</si>
  <si>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</si>
  <si>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</si>
  <si>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</si>
  <si>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</si>
  <si>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</si>
  <si>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</si>
  <si>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</si>
  <si>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</si>
  <si>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</si>
  <si>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</si>
  <si>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</si>
  <si>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</si>
  <si>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</si>
  <si>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</si>
  <si>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</si>
  <si>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</si>
  <si>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</si>
  <si>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</si>
  <si>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</si>
  <si>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</si>
  <si>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</si>
  <si>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</si>
  <si>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</si>
  <si>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</si>
  <si>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</si>
  <si>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</si>
  <si>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</si>
  <si>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</si>
  <si>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</si>
  <si>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</si>
  <si>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</si>
  <si>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</si>
  <si>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</si>
  <si>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</si>
  <si>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</si>
  <si>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</si>
  <si>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</si>
  <si>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</si>
  <si>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</si>
  <si>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</si>
  <si>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</si>
  <si>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</si>
  <si>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</si>
  <si>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</si>
  <si>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</si>
  <si>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</si>
  <si>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</si>
  <si>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</si>
  <si>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</si>
  <si>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</si>
  <si>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</si>
  <si>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</si>
  <si>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</si>
  <si>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</si>
  <si>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</si>
  <si>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</si>
  <si>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</si>
  <si>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</si>
  <si>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</si>
  <si>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</si>
  <si>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</si>
  <si>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</si>
  <si>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</si>
  <si>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</si>
  <si>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</si>
  <si>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</si>
  <si>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</si>
  <si>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</si>
  <si>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</si>
  <si>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</si>
  <si>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</si>
  <si>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</si>
  <si>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</si>
  <si>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</si>
  <si>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</si>
  <si>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</si>
  <si>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</si>
  <si>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</si>
  <si>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</si>
  <si>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</si>
  <si>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</si>
  <si>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</si>
  <si>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</si>
  <si>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</si>
  <si>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</si>
  <si>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</si>
  <si>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</si>
  <si>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</si>
  <si>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</si>
  <si>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</si>
  <si>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</si>
  <si>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</si>
  <si>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</si>
  <si>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</si>
  <si>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</si>
  <si>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</si>
  <si>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</si>
  <si>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</si>
  <si>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</si>
  <si>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</si>
  <si>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</si>
  <si>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</si>
  <si>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</si>
  <si>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</si>
  <si>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</si>
  <si>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</si>
  <si>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</si>
  <si>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</si>
  <si>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</si>
  <si>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</si>
  <si>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</si>
  <si>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</si>
  <si>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</si>
  <si>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</si>
  <si>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</si>
  <si>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</si>
  <si>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</si>
  <si>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</si>
  <si>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</si>
  <si>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</si>
  <si>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</si>
  <si>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</si>
  <si>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</si>
  <si>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</si>
  <si>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</si>
  <si>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</si>
  <si>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</si>
  <si>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</si>
  <si>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</si>
  <si>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</si>
  <si>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</si>
  <si>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</si>
  <si>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</si>
  <si>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</si>
  <si>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</si>
  <si>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</si>
  <si>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</si>
  <si>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</si>
  <si>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</si>
  <si>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</si>
  <si>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</si>
  <si>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</si>
  <si>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</si>
  <si>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</si>
  <si>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</si>
  <si>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</si>
  <si>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</si>
  <si>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</si>
  <si>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</si>
  <si>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</si>
  <si>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</si>
  <si>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</si>
  <si>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</si>
  <si>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</si>
  <si>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</si>
  <si>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</si>
  <si>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</si>
  <si>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</si>
  <si>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</si>
  <si>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</si>
  <si>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</si>
  <si>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</si>
  <si>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</si>
  <si>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</si>
  <si>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</si>
  <si>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</si>
  <si>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</si>
  <si>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</si>
  <si>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</si>
  <si>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</si>
  <si>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</si>
  <si>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</si>
  <si>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</si>
  <si>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</si>
  <si>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</si>
  <si>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</si>
  <si>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</si>
  <si>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</si>
  <si>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</si>
  <si>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</si>
  <si>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</si>
  <si>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</si>
  <si>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</si>
  <si>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</si>
  <si>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</si>
  <si>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</si>
  <si>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</si>
  <si>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</si>
  <si>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</si>
  <si>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</si>
  <si>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</si>
  <si>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</si>
  <si>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</si>
  <si>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</si>
  <si>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</si>
  <si>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</si>
  <si>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</si>
  <si>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</si>
  <si>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</si>
  <si>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</si>
  <si>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</si>
  <si>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</si>
  <si>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</si>
  <si>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</si>
  <si>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</si>
  <si>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</si>
  <si>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</si>
  <si>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</si>
  <si>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</si>
  <si>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</si>
  <si>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</si>
  <si>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</si>
  <si>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</si>
  <si>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</si>
  <si>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</si>
  <si>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</si>
  <si>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</si>
  <si>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</si>
  <si>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</si>
  <si>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</si>
  <si>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</si>
  <si>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</si>
  <si>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</si>
  <si>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</si>
  <si>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</si>
  <si>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</si>
  <si>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</si>
  <si>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</si>
  <si>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</si>
  <si>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</si>
  <si>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</si>
  <si>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</si>
  <si>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</si>
  <si>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</si>
  <si>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</si>
  <si>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</si>
  <si>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</si>
  <si>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</si>
  <si>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</si>
  <si>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</si>
  <si>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</si>
  <si>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</si>
  <si>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</si>
  <si>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</si>
  <si>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</si>
  <si>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</si>
  <si>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</si>
  <si>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</si>
  <si>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</si>
  <si>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</si>
  <si>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</si>
  <si>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</si>
  <si>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</si>
  <si>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</si>
  <si>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</si>
  <si>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</si>
  <si>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</si>
  <si>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</si>
  <si>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</si>
  <si>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</si>
  <si>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</si>
  <si>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</si>
  <si>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</si>
  <si>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</si>
  <si>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</si>
  <si>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</si>
  <si>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Постановление администрации района от 26.10.2018 № 2450 «Об утверждении муниципальной программы «Развитие физической культуры и спорта в Нижневартовском районе"
районе</t>
  </si>
  <si>
    <t>1.1</t>
  </si>
  <si>
    <t xml:space="preserve">Проведение муниципальных физкультурно-оздоровительных  и спортивных мероприятий </t>
  </si>
  <si>
    <t>1.3</t>
  </si>
  <si>
    <t>Реализация Всероссийского физкультурно-спортивного комплекса «Готов к труду и обороне» (далее ГТО)</t>
  </si>
  <si>
    <t>1.4</t>
  </si>
  <si>
    <t xml:space="preserve">Ежемесячные, единовременные стипендии спортсменам, спортсменам-инвалидам </t>
  </si>
  <si>
    <t>1.5</t>
  </si>
  <si>
    <t>1.6</t>
  </si>
  <si>
    <t>Предоставление субсидий из бюджета Нижневартовского районасоциально ориентированным некоммерческим ор-ганизациям (за исключением государст-венных (муниципальных) учреждений), на реализацию проектов в области фи-зической культуры и спорта на террито-рии Нижневартовского района</t>
  </si>
  <si>
    <t xml:space="preserve">Приобретение инвентаря и оборудования </t>
  </si>
  <si>
    <t>Мероприятие 1</t>
  </si>
  <si>
    <t>Итого по мероприятию 1</t>
  </si>
  <si>
    <t>Мероприятие 2</t>
  </si>
  <si>
    <t>2</t>
  </si>
  <si>
    <t xml:space="preserve">Загородный стационарный лагерь круг-лосуточного пребывания детей «Лесная сказка», вторая очередь, пгт.Излучинск Нижневартовского района </t>
  </si>
  <si>
    <t>2.2</t>
  </si>
  <si>
    <t xml:space="preserve">Крытый хоккейный корт 
в пгт. Новоаганск
</t>
  </si>
  <si>
    <t>Итого по мероприятию 2</t>
  </si>
  <si>
    <t>Мероприятие 3</t>
  </si>
  <si>
    <t>3</t>
  </si>
  <si>
    <t>3.1</t>
  </si>
  <si>
    <t>3.2</t>
  </si>
  <si>
    <t>3.3</t>
  </si>
  <si>
    <t>Итого по мероприятию 3</t>
  </si>
  <si>
    <t>отдел по
физической
культуре и спорту
администрации
района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</si>
  <si>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</si>
  <si>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Обеспечение подготовки и участия спортсменов района в спортивных мероприятиях окружного, регионального и всероссийского уровней</t>
  </si>
  <si>
    <t>Мероприятия по развитию массовой физической культуры и спорта (показатели 1,3-7)</t>
  </si>
  <si>
    <t>Укрепление материально-технической базы учреждений Нижневартовского района  (показатели 1,2)</t>
  </si>
  <si>
    <t>Обеспечение деятельности учреждений физической культуры и спорта Нижне-вартовского района (показатель 1)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</si>
  <si>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</si>
  <si>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«Олимп»/муниципальное казенное учреждение «Управление
капитального строительства по застройке Нижневартовского района»</t>
  </si>
  <si>
    <t>Отдел по
физической
культуре и спорту
администрации
района</t>
  </si>
  <si>
    <t xml:space="preserve">Ответственный исполнитель Отдел по физической
культуре и спорту администрации района
</t>
  </si>
  <si>
    <t xml:space="preserve">Соисполнитель 1 Муниципальное казенное учреждение «Управление капитального строительства по застройке Нижневартовского района»
</t>
  </si>
  <si>
    <t xml:space="preserve">Соисполнитель 2 муниципальное автономное образовательное учреждение дополнительного образования «Специализированная детско-юношеская спортивная школа олимпийского резерва Нижневартовского района»
</t>
  </si>
  <si>
    <t xml:space="preserve">Исполнитель: ФИО, должность, тел.: 8 (3466) 494710 </t>
  </si>
  <si>
    <t>График (сетевой график) реализации  муниципальной программы</t>
  </si>
  <si>
    <t>инвестиции в объекты муниципальной собственности (мероприятие 2)</t>
  </si>
  <si>
    <t>Руководитель  структурного подразделения     ________      Денисова Т.А. (Ф.И.О. подпись)</t>
  </si>
  <si>
    <t xml:space="preserve">местный бюджет </t>
  </si>
  <si>
    <t>Улучшение материально-технической базы учреждений (310,340)</t>
  </si>
  <si>
    <t>Обеспечение учреждений коммунальными услугами, услугами связи, транс-портными услугами и прочими услугами (220,290)</t>
  </si>
  <si>
    <t>Доля населения, систематически занимающегося физической культурой и спортом, в общей численности населения, %,2</t>
  </si>
  <si>
    <t>Уровень обеспеченности населения спортивными сооружениями исходя из единовременной пропускной способности объектов спорта, %, 1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</si>
  <si>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возраста, %, 1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</si>
  <si>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возраста, %, 1</t>
  </si>
  <si>
    <t>Доля детей и молодежи, систематически занимающихся физической культурой и спортом, в общей численности детей и молодежи, %, 1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</si>
  <si>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%, 2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</si>
  <si>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(ГТО), %, 3</t>
  </si>
  <si>
    <t>Доля средств бюджета района, выделяемых негосударственным организациям, в том числе социально-ориентированным некоммерческим организациям, на предоставление услуг(работ) в сфере физической культуры и спорта по организации и проведению физкультурных мероприятий на территории района, %,3</t>
  </si>
  <si>
    <t>Начальник отдела по физической культуре и спорту______________________Денисова ТА</t>
  </si>
  <si>
    <t>Значение показателя на 2019 год</t>
  </si>
  <si>
    <t>Целевые показатели муниципальной программы «Развитие физической культуры и спорта в Нижневартовском районе"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</si>
  <si>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«Развитие физической культуры и спорта в Нижневартовском районе"
</t>
    </r>
  </si>
  <si>
    <t>Начальник отдела по физической культуре и спорту________________Денисова ТА (Ф.И.О. подпись)</t>
  </si>
  <si>
    <t>СОГЛАСОВАНО:</t>
  </si>
  <si>
    <t>по социальным вопросам</t>
  </si>
  <si>
    <t xml:space="preserve"> ГРАФИК </t>
  </si>
  <si>
    <t>"Развитие физической культуры и спорта в Нижневартовском районе"</t>
  </si>
  <si>
    <t>2.3</t>
  </si>
  <si>
    <t>2.4</t>
  </si>
  <si>
    <t xml:space="preserve">Обеспечение деятельности функционирования бассейнов МАОУ ДО НДЮСШ Олимп </t>
  </si>
  <si>
    <t>иные внебюджетные источники финансирования</t>
  </si>
  <si>
    <t>Сохранение кадрового потенциала (210, 266)</t>
  </si>
  <si>
    <t xml:space="preserve"> реализации в 2019 году муниципальной программы </t>
  </si>
  <si>
    <t>Начальник отдела по физической культуре и спорту администрации района</t>
  </si>
  <si>
    <t>Т.А. Денисова</t>
  </si>
  <si>
    <t>Исполняющий обязанности</t>
  </si>
  <si>
    <t>заместителя главы  района</t>
  </si>
  <si>
    <t>__________М.В. Любомирская</t>
  </si>
  <si>
    <t>Проектно-изыскательские работы по объекту «Легкоатлетический манеж в пгт. Излучинске Нижневартовского района»</t>
  </si>
  <si>
    <t>2.1</t>
  </si>
  <si>
    <t>Ремонт загородных домиков гостевого типа № 2 и 4  спортивно-оздоровительной базы «Лесная сказка» в районе озеро Савкино, пгт. ИзлучинскНижневартовского района</t>
  </si>
  <si>
    <t>2.5</t>
  </si>
  <si>
    <t>Приобретение оборудования для создания рабочего места для выполнения женщиной, осуществляющей уход за ребенком в возрасте до 3 лет</t>
  </si>
  <si>
    <t xml:space="preserve">Соисполнитель 3 муниципальное автономное образовательное учреждение дополнительного образования «Новоаганская детско-юношеская спортивная школа «Олимп»
</t>
  </si>
  <si>
    <t>Исполнитель: Прыгунова АН тел.: 8 (3466) 49-47-10 _______________(Ф.И.О. подпись)</t>
  </si>
  <si>
    <t>Исполнитель: Прыгунова АН тел.: 8 (3466) 49-47-10</t>
  </si>
  <si>
    <t>Прыгунова АН</t>
  </si>
  <si>
    <t>Проведен ремонт загородных домиков гостевого типа № 2 и 4  спортивно-оздоровительной базы «Лесная сказка» в районе озеро Савкино, пгт. Излучинск Нижневартовского района</t>
  </si>
  <si>
    <t xml:space="preserve">01 апреля 2019 года подписано Cоглашение о предоставлении субсидии местному бюджету из бюджета 
Ханты-Мансийского автономного округа – Югры № 24-СШ/2019 на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на сумму 735,80 тыс рублей
</t>
  </si>
  <si>
    <t>За период с 01 января по 1 июля 2019 года спортсмены Нижневартовского района учавствовали в 75 выездных мероприятиях, проведено 31 местное физкультурно-спортивное мероприятие, такие как физкультурное мероприятие «XXXVII открытая  Всероссийская массовая лыжная гонка «Лыжня России – 2019», Турнир по борьбе самбо памяти Танюхина, фестиваль Всероссийского физкультурно-спортивного комплекса «Готов к труду и обороне» (ГТО) среди семейных команд Нижневартовского района, спартакиада среди сел и поселков, Первенство ХМАО-Югры по северному многоборью в пгт. Излучинск, учебно-тренировочные сборы и выездные летние учебно тренировваочные сборы.</t>
  </si>
  <si>
    <t>на 01 августа 2019 года</t>
  </si>
  <si>
    <t>2.6</t>
  </si>
  <si>
    <t>Приобретение хоккейной формы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</si>
</sst>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u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1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right" vertical="center"/>
    </xf>
    <xf numFmtId="0" fontId="15" fillId="3" borderId="0" xfId="0" applyNumberFormat="1" applyFont="1" applyFill="1" applyAlignment="1">
      <alignment horizontal="center"/>
    </xf>
    <xf numFmtId="0" fontId="21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4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26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6" fillId="3" borderId="1" xfId="0" applyNumberFormat="1" applyFont="1" applyFill="1" applyBorder="1" applyAlignment="1">
      <alignment horizontal="left" vertical="top"/>
    </xf>
    <xf numFmtId="4" fontId="1" fillId="4" borderId="1" xfId="2" applyNumberFormat="1" applyFont="1" applyFill="1" applyBorder="1" applyAlignment="1" applyProtection="1">
      <alignment horizontal="right" vertical="top" wrapText="1"/>
    </xf>
    <xf numFmtId="4" fontId="3" fillId="4" borderId="1" xfId="2" applyNumberFormat="1" applyFont="1" applyFill="1" applyBorder="1" applyAlignment="1" applyProtection="1">
      <alignment horizontal="right" vertical="top" wrapText="1"/>
    </xf>
    <xf numFmtId="4" fontId="1" fillId="3" borderId="1" xfId="2" applyNumberFormat="1" applyFont="1" applyFill="1" applyBorder="1" applyAlignment="1" applyProtection="1">
      <alignment horizontal="right" vertical="top" wrapText="1"/>
    </xf>
    <xf numFmtId="4" fontId="3" fillId="3" borderId="1" xfId="2" applyNumberFormat="1" applyFont="1" applyFill="1" applyBorder="1" applyAlignment="1" applyProtection="1">
      <alignment horizontal="right" vertical="top" wrapText="1"/>
    </xf>
    <xf numFmtId="3" fontId="3" fillId="3" borderId="0" xfId="0" applyNumberFormat="1" applyFont="1" applyFill="1" applyAlignment="1">
      <alignment horizontal="left" vertical="center"/>
    </xf>
    <xf numFmtId="4" fontId="2" fillId="3" borderId="1" xfId="2" applyNumberFormat="1" applyFont="1" applyFill="1" applyBorder="1" applyAlignment="1" applyProtection="1">
      <alignment horizontal="right" vertical="top" wrapText="1"/>
    </xf>
    <xf numFmtId="168" fontId="3" fillId="3" borderId="1" xfId="2" applyNumberFormat="1" applyFont="1" applyFill="1" applyBorder="1" applyAlignment="1" applyProtection="1">
      <alignment horizontal="right" vertical="top" wrapText="1"/>
    </xf>
    <xf numFmtId="10" fontId="3" fillId="3" borderId="1" xfId="2" applyNumberFormat="1" applyFont="1" applyFill="1" applyBorder="1" applyAlignment="1" applyProtection="1">
      <alignment horizontal="right" vertical="top" wrapText="1"/>
    </xf>
    <xf numFmtId="2" fontId="3" fillId="3" borderId="1" xfId="2" applyNumberFormat="1" applyFont="1" applyFill="1" applyBorder="1" applyAlignment="1" applyProtection="1">
      <alignment horizontal="right" vertical="top" wrapText="1"/>
    </xf>
    <xf numFmtId="2" fontId="1" fillId="3" borderId="1" xfId="2" applyNumberFormat="1" applyFont="1" applyFill="1" applyBorder="1" applyAlignment="1" applyProtection="1">
      <alignment horizontal="right" vertical="top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/>
    </xf>
    <xf numFmtId="0" fontId="17" fillId="0" borderId="1" xfId="0" applyFont="1" applyBorder="1"/>
    <xf numFmtId="3" fontId="17" fillId="0" borderId="1" xfId="0" applyNumberFormat="1" applyFont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</xf>
    <xf numFmtId="169" fontId="17" fillId="0" borderId="1" xfId="2" applyNumberFormat="1" applyFont="1" applyBorder="1" applyAlignment="1">
      <alignment horizontal="center" vertical="top" wrapText="1"/>
    </xf>
    <xf numFmtId="170" fontId="17" fillId="0" borderId="1" xfId="2" applyNumberFormat="1" applyFont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/>
    </xf>
    <xf numFmtId="0" fontId="17" fillId="0" borderId="0" xfId="0" applyFont="1" applyFill="1" applyBorder="1" applyAlignment="1" applyProtection="1">
      <alignment vertical="center"/>
    </xf>
    <xf numFmtId="164" fontId="17" fillId="0" borderId="0" xfId="0" applyNumberFormat="1" applyFont="1" applyFill="1" applyBorder="1" applyAlignment="1" applyProtection="1">
      <alignment horizontal="left"/>
    </xf>
    <xf numFmtId="164" fontId="17" fillId="0" borderId="0" xfId="2" applyNumberFormat="1" applyFont="1" applyFill="1" applyBorder="1" applyAlignment="1" applyProtection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17" fillId="0" borderId="0" xfId="0" applyFont="1" applyBorder="1"/>
    <xf numFmtId="0" fontId="28" fillId="0" borderId="0" xfId="0" applyFont="1"/>
    <xf numFmtId="0" fontId="4" fillId="0" borderId="0" xfId="0" applyFont="1" applyAlignment="1">
      <alignment horizontal="left"/>
    </xf>
    <xf numFmtId="0" fontId="30" fillId="0" borderId="0" xfId="0" applyFont="1" applyAlignment="1">
      <alignment vertical="top" wrapText="1"/>
    </xf>
    <xf numFmtId="0" fontId="32" fillId="0" borderId="0" xfId="0" applyFont="1" applyAlignment="1">
      <alignment vertical="center"/>
    </xf>
    <xf numFmtId="0" fontId="32" fillId="0" borderId="0" xfId="0" applyFont="1"/>
    <xf numFmtId="4" fontId="3" fillId="5" borderId="1" xfId="2" applyNumberFormat="1" applyFont="1" applyFill="1" applyBorder="1" applyAlignment="1" applyProtection="1">
      <alignment horizontal="right" vertical="top" wrapText="1"/>
    </xf>
    <xf numFmtId="4" fontId="1" fillId="5" borderId="1" xfId="2" applyNumberFormat="1" applyFont="1" applyFill="1" applyBorder="1" applyAlignment="1" applyProtection="1">
      <alignment horizontal="right" vertical="top" wrapText="1"/>
    </xf>
    <xf numFmtId="2" fontId="1" fillId="5" borderId="1" xfId="2" applyNumberFormat="1" applyFont="1" applyFill="1" applyBorder="1" applyAlignment="1" applyProtection="1">
      <alignment horizontal="right" vertical="top" wrapText="1"/>
    </xf>
    <xf numFmtId="2" fontId="3" fillId="5" borderId="1" xfId="2" applyNumberFormat="1" applyFont="1" applyFill="1" applyBorder="1" applyAlignment="1" applyProtection="1">
      <alignment horizontal="right" vertical="top" wrapText="1"/>
    </xf>
    <xf numFmtId="168" fontId="3" fillId="5" borderId="1" xfId="2" applyNumberFormat="1" applyFont="1" applyFill="1" applyBorder="1" applyAlignment="1" applyProtection="1">
      <alignment horizontal="right" vertical="top" wrapText="1"/>
    </xf>
    <xf numFmtId="0" fontId="29" fillId="0" borderId="0" xfId="0" applyFont="1" applyAlignment="1">
      <alignment horizontal="right"/>
    </xf>
    <xf numFmtId="0" fontId="29" fillId="0" borderId="0" xfId="0" applyFont="1"/>
    <xf numFmtId="4" fontId="3" fillId="6" borderId="1" xfId="2" applyNumberFormat="1" applyFont="1" applyFill="1" applyBorder="1" applyAlignment="1" applyProtection="1">
      <alignment horizontal="right" vertical="top" wrapText="1"/>
    </xf>
    <xf numFmtId="4" fontId="1" fillId="6" borderId="1" xfId="2" applyNumberFormat="1" applyFont="1" applyFill="1" applyBorder="1" applyAlignment="1" applyProtection="1">
      <alignment horizontal="right" vertical="top" wrapText="1"/>
    </xf>
    <xf numFmtId="2" fontId="1" fillId="6" borderId="1" xfId="2" applyNumberFormat="1" applyFont="1" applyFill="1" applyBorder="1" applyAlignment="1" applyProtection="1">
      <alignment horizontal="right" vertical="top" wrapText="1"/>
    </xf>
    <xf numFmtId="2" fontId="3" fillId="6" borderId="1" xfId="2" applyNumberFormat="1" applyFont="1" applyFill="1" applyBorder="1" applyAlignment="1" applyProtection="1">
      <alignment horizontal="right" vertical="top" wrapText="1"/>
    </xf>
    <xf numFmtId="168" fontId="3" fillId="6" borderId="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7" borderId="1" xfId="2" applyNumberFormat="1" applyFont="1" applyFill="1" applyBorder="1" applyAlignment="1" applyProtection="1">
      <alignment horizontal="right" vertical="top" wrapText="1"/>
    </xf>
    <xf numFmtId="4" fontId="1" fillId="7" borderId="1" xfId="2" applyNumberFormat="1" applyFont="1" applyFill="1" applyBorder="1" applyAlignment="1" applyProtection="1">
      <alignment horizontal="right" vertical="top" wrapText="1"/>
    </xf>
    <xf numFmtId="2" fontId="1" fillId="7" borderId="1" xfId="2" applyNumberFormat="1" applyFont="1" applyFill="1" applyBorder="1" applyAlignment="1" applyProtection="1">
      <alignment horizontal="right" vertical="top" wrapText="1"/>
    </xf>
    <xf numFmtId="2" fontId="3" fillId="7" borderId="1" xfId="2" applyNumberFormat="1" applyFont="1" applyFill="1" applyBorder="1" applyAlignment="1" applyProtection="1">
      <alignment horizontal="right" vertical="top" wrapText="1"/>
    </xf>
    <xf numFmtId="168" fontId="3" fillId="7" borderId="1" xfId="2" applyNumberFormat="1" applyFont="1" applyFill="1" applyBorder="1" applyAlignment="1" applyProtection="1">
      <alignment horizontal="right" vertical="top" wrapText="1"/>
    </xf>
    <xf numFmtId="4" fontId="3" fillId="8" borderId="1" xfId="2" applyNumberFormat="1" applyFont="1" applyFill="1" applyBorder="1" applyAlignment="1" applyProtection="1">
      <alignment horizontal="right" vertical="top" wrapText="1"/>
    </xf>
    <xf numFmtId="4" fontId="1" fillId="8" borderId="1" xfId="2" applyNumberFormat="1" applyFont="1" applyFill="1" applyBorder="1" applyAlignment="1" applyProtection="1">
      <alignment horizontal="right" vertical="top" wrapText="1"/>
    </xf>
    <xf numFmtId="2" fontId="1" fillId="8" borderId="1" xfId="2" applyNumberFormat="1" applyFont="1" applyFill="1" applyBorder="1" applyAlignment="1" applyProtection="1">
      <alignment horizontal="right" vertical="top" wrapText="1"/>
    </xf>
    <xf numFmtId="2" fontId="3" fillId="8" borderId="1" xfId="2" applyNumberFormat="1" applyFont="1" applyFill="1" applyBorder="1" applyAlignment="1" applyProtection="1">
      <alignment horizontal="right" vertical="top" wrapText="1"/>
    </xf>
    <xf numFmtId="168" fontId="3" fillId="8" borderId="1" xfId="2" applyNumberFormat="1" applyFont="1" applyFill="1" applyBorder="1" applyAlignment="1" applyProtection="1">
      <alignment horizontal="right" vertical="top" wrapText="1"/>
    </xf>
    <xf numFmtId="164" fontId="3" fillId="3" borderId="1" xfId="0" applyNumberFormat="1" applyFont="1" applyFill="1" applyBorder="1" applyAlignment="1" applyProtection="1">
      <alignment horizontal="center" vertical="top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164" fontId="3" fillId="6" borderId="1" xfId="0" applyNumberFormat="1" applyFont="1" applyFill="1" applyBorder="1" applyAlignment="1" applyProtection="1">
      <alignment horizontal="center" vertical="top" wrapText="1"/>
    </xf>
    <xf numFmtId="164" fontId="3" fillId="7" borderId="1" xfId="0" applyNumberFormat="1" applyFont="1" applyFill="1" applyBorder="1" applyAlignment="1" applyProtection="1">
      <alignment horizontal="center" vertical="top" wrapText="1"/>
    </xf>
    <xf numFmtId="164" fontId="3" fillId="8" borderId="1" xfId="0" applyNumberFormat="1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168" fontId="1" fillId="3" borderId="1" xfId="2" applyNumberFormat="1" applyFont="1" applyFill="1" applyBorder="1" applyAlignment="1" applyProtection="1">
      <alignment horizontal="right" vertical="top" wrapText="1"/>
    </xf>
    <xf numFmtId="168" fontId="1" fillId="5" borderId="1" xfId="2" applyNumberFormat="1" applyFont="1" applyFill="1" applyBorder="1" applyAlignment="1" applyProtection="1">
      <alignment horizontal="right" vertical="top" wrapText="1"/>
    </xf>
    <xf numFmtId="168" fontId="1" fillId="6" borderId="1" xfId="2" applyNumberFormat="1" applyFont="1" applyFill="1" applyBorder="1" applyAlignment="1" applyProtection="1">
      <alignment horizontal="right" vertical="top" wrapText="1"/>
    </xf>
    <xf numFmtId="168" fontId="1" fillId="7" borderId="1" xfId="2" applyNumberFormat="1" applyFont="1" applyFill="1" applyBorder="1" applyAlignment="1" applyProtection="1">
      <alignment horizontal="right" vertical="top" wrapText="1"/>
    </xf>
    <xf numFmtId="168" fontId="1" fillId="8" borderId="1" xfId="2" applyNumberFormat="1" applyFont="1" applyFill="1" applyBorder="1" applyAlignment="1" applyProtection="1">
      <alignment horizontal="right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right" vertical="top"/>
    </xf>
    <xf numFmtId="0" fontId="3" fillId="5" borderId="1" xfId="0" applyFont="1" applyFill="1" applyBorder="1" applyAlignment="1" applyProtection="1">
      <alignment vertical="top"/>
    </xf>
    <xf numFmtId="0" fontId="3" fillId="6" borderId="1" xfId="0" applyFont="1" applyFill="1" applyBorder="1" applyAlignment="1" applyProtection="1">
      <alignment vertical="top"/>
    </xf>
    <xf numFmtId="0" fontId="3" fillId="7" borderId="1" xfId="0" applyFont="1" applyFill="1" applyBorder="1" applyAlignment="1" applyProtection="1">
      <alignment vertical="top"/>
    </xf>
    <xf numFmtId="0" fontId="3" fillId="8" borderId="1" xfId="0" applyFont="1" applyFill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horizontal="center" vertical="top"/>
    </xf>
    <xf numFmtId="10" fontId="3" fillId="3" borderId="1" xfId="0" applyNumberFormat="1" applyFont="1" applyFill="1" applyBorder="1" applyAlignment="1" applyProtection="1">
      <alignment horizontal="center" vertical="top" wrapText="1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6" borderId="1" xfId="0" applyNumberFormat="1" applyFont="1" applyFill="1" applyBorder="1" applyAlignment="1" applyProtection="1">
      <alignment horizontal="center" vertical="top" wrapText="1"/>
    </xf>
    <xf numFmtId="10" fontId="3" fillId="7" borderId="1" xfId="0" applyNumberFormat="1" applyFont="1" applyFill="1" applyBorder="1" applyAlignment="1" applyProtection="1">
      <alignment horizontal="center" vertical="top" wrapText="1"/>
    </xf>
    <xf numFmtId="10" fontId="3" fillId="8" borderId="1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 vertical="top" wrapText="1"/>
    </xf>
    <xf numFmtId="0" fontId="3" fillId="5" borderId="1" xfId="0" applyNumberFormat="1" applyFont="1" applyFill="1" applyBorder="1" applyAlignment="1" applyProtection="1">
      <alignment horizontal="center" vertical="top" wrapText="1"/>
    </xf>
    <xf numFmtId="1" fontId="3" fillId="5" borderId="1" xfId="0" applyNumberFormat="1" applyFont="1" applyFill="1" applyBorder="1" applyAlignment="1" applyProtection="1">
      <alignment horizontal="center" vertical="top" wrapText="1"/>
    </xf>
    <xf numFmtId="0" fontId="3" fillId="6" borderId="1" xfId="0" applyNumberFormat="1" applyFont="1" applyFill="1" applyBorder="1" applyAlignment="1" applyProtection="1">
      <alignment horizontal="center" vertical="top" wrapText="1"/>
    </xf>
    <xf numFmtId="1" fontId="3" fillId="6" borderId="1" xfId="0" applyNumberFormat="1" applyFont="1" applyFill="1" applyBorder="1" applyAlignment="1" applyProtection="1">
      <alignment horizontal="center" vertical="top" wrapText="1"/>
    </xf>
    <xf numFmtId="0" fontId="3" fillId="7" borderId="1" xfId="0" applyNumberFormat="1" applyFont="1" applyFill="1" applyBorder="1" applyAlignment="1" applyProtection="1">
      <alignment horizontal="center" vertical="top" wrapText="1"/>
    </xf>
    <xf numFmtId="1" fontId="3" fillId="7" borderId="1" xfId="0" applyNumberFormat="1" applyFont="1" applyFill="1" applyBorder="1" applyAlignment="1" applyProtection="1">
      <alignment horizontal="center" vertical="top" wrapText="1"/>
    </xf>
    <xf numFmtId="0" fontId="3" fillId="8" borderId="1" xfId="0" applyNumberFormat="1" applyFont="1" applyFill="1" applyBorder="1" applyAlignment="1" applyProtection="1">
      <alignment horizontal="center" vertical="top" wrapText="1"/>
    </xf>
    <xf numFmtId="1" fontId="3" fillId="8" borderId="1" xfId="0" applyNumberFormat="1" applyFont="1" applyFill="1" applyBorder="1" applyAlignment="1" applyProtection="1">
      <alignment horizontal="center" vertical="top" wrapText="1"/>
    </xf>
    <xf numFmtId="4" fontId="3" fillId="3" borderId="1" xfId="0" applyNumberFormat="1" applyFont="1" applyFill="1" applyBorder="1" applyAlignment="1" applyProtection="1">
      <alignment vertical="top"/>
    </xf>
    <xf numFmtId="0" fontId="35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horizontal="left" vertical="top" wrapText="1"/>
    </xf>
    <xf numFmtId="168" fontId="2" fillId="3" borderId="1" xfId="2" applyNumberFormat="1" applyFont="1" applyFill="1" applyBorder="1" applyAlignment="1" applyProtection="1">
      <alignment horizontal="right" vertical="top" wrapText="1"/>
    </xf>
    <xf numFmtId="49" fontId="3" fillId="3" borderId="1" xfId="0" applyNumberFormat="1" applyFont="1" applyFill="1" applyBorder="1" applyAlignment="1" applyProtection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4" fontId="1" fillId="3" borderId="1" xfId="0" applyNumberFormat="1" applyFont="1" applyFill="1" applyBorder="1" applyAlignment="1" applyProtection="1">
      <alignment vertical="top"/>
    </xf>
    <xf numFmtId="4" fontId="3" fillId="0" borderId="1" xfId="2" applyNumberFormat="1" applyFont="1" applyFill="1" applyBorder="1" applyAlignment="1" applyProtection="1">
      <alignment horizontal="right" vertical="top" wrapText="1"/>
    </xf>
    <xf numFmtId="10" fontId="3" fillId="5" borderId="1" xfId="2" applyNumberFormat="1" applyFont="1" applyFill="1" applyBorder="1" applyAlignment="1" applyProtection="1">
      <alignment horizontal="right" vertical="top" wrapText="1"/>
    </xf>
    <xf numFmtId="10" fontId="3" fillId="6" borderId="1" xfId="2" applyNumberFormat="1" applyFont="1" applyFill="1" applyBorder="1" applyAlignment="1" applyProtection="1">
      <alignment horizontal="right" vertical="top" wrapText="1"/>
    </xf>
    <xf numFmtId="10" fontId="3" fillId="7" borderId="1" xfId="2" applyNumberFormat="1" applyFont="1" applyFill="1" applyBorder="1" applyAlignment="1" applyProtection="1">
      <alignment horizontal="right" vertical="top" wrapText="1"/>
    </xf>
    <xf numFmtId="10" fontId="3" fillId="8" borderId="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 applyProtection="1">
      <alignment horizontal="justify" vertical="top"/>
    </xf>
    <xf numFmtId="164" fontId="3" fillId="3" borderId="1" xfId="0" applyNumberFormat="1" applyFont="1" applyFill="1" applyBorder="1" applyAlignment="1" applyProtection="1">
      <alignment horizontal="justify" vertical="top" wrapText="1"/>
    </xf>
    <xf numFmtId="0" fontId="16" fillId="3" borderId="1" xfId="0" applyFont="1" applyFill="1" applyBorder="1" applyAlignment="1" applyProtection="1">
      <alignment horizontal="justify" vertical="top" wrapText="1"/>
    </xf>
    <xf numFmtId="43" fontId="16" fillId="3" borderId="1" xfId="0" applyNumberFormat="1" applyFont="1" applyFill="1" applyBorder="1" applyAlignment="1" applyProtection="1">
      <alignment horizontal="justify" vertical="top" wrapText="1"/>
    </xf>
    <xf numFmtId="43" fontId="16" fillId="5" borderId="1" xfId="0" applyNumberFormat="1" applyFont="1" applyFill="1" applyBorder="1" applyAlignment="1" applyProtection="1">
      <alignment horizontal="justify" vertical="top" wrapText="1"/>
    </xf>
    <xf numFmtId="43" fontId="16" fillId="6" borderId="1" xfId="0" applyNumberFormat="1" applyFont="1" applyFill="1" applyBorder="1" applyAlignment="1" applyProtection="1">
      <alignment horizontal="justify" vertical="top" wrapText="1"/>
    </xf>
    <xf numFmtId="43" fontId="16" fillId="7" borderId="1" xfId="0" applyNumberFormat="1" applyFont="1" applyFill="1" applyBorder="1" applyAlignment="1" applyProtection="1">
      <alignment horizontal="justify" vertical="top" wrapText="1"/>
    </xf>
    <xf numFmtId="43" fontId="16" fillId="8" borderId="1" xfId="0" applyNumberFormat="1" applyFont="1" applyFill="1" applyBorder="1" applyAlignment="1" applyProtection="1">
      <alignment horizontal="justify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horizontal="left" vertical="top" wrapText="1"/>
    </xf>
    <xf numFmtId="0" fontId="3" fillId="7" borderId="1" xfId="0" applyFont="1" applyFill="1" applyBorder="1" applyAlignment="1" applyProtection="1">
      <alignment horizontal="left" vertical="top" wrapText="1"/>
    </xf>
    <xf numFmtId="0" fontId="3" fillId="8" borderId="1" xfId="0" applyFont="1" applyFill="1" applyBorder="1" applyAlignment="1" applyProtection="1">
      <alignment horizontal="left" vertical="top" wrapText="1"/>
    </xf>
    <xf numFmtId="0" fontId="37" fillId="3" borderId="1" xfId="0" applyFont="1" applyFill="1" applyBorder="1" applyAlignment="1" applyProtection="1">
      <alignment vertical="top"/>
    </xf>
    <xf numFmtId="4" fontId="3" fillId="3" borderId="1" xfId="0" applyNumberFormat="1" applyFont="1" applyFill="1" applyBorder="1" applyAlignment="1" applyProtection="1">
      <alignment horizontal="left" vertical="top"/>
    </xf>
    <xf numFmtId="0" fontId="3" fillId="5" borderId="1" xfId="0" applyFont="1" applyFill="1" applyBorder="1" applyAlignment="1" applyProtection="1">
      <alignment horizontal="left" vertical="top"/>
    </xf>
    <xf numFmtId="0" fontId="3" fillId="6" borderId="1" xfId="0" applyFont="1" applyFill="1" applyBorder="1" applyAlignment="1" applyProtection="1">
      <alignment horizontal="left" vertical="top"/>
    </xf>
    <xf numFmtId="0" fontId="3" fillId="7" borderId="1" xfId="0" applyFont="1" applyFill="1" applyBorder="1" applyAlignment="1" applyProtection="1">
      <alignment horizontal="left" vertical="top"/>
    </xf>
    <xf numFmtId="0" fontId="3" fillId="8" borderId="1" xfId="0" applyFont="1" applyFill="1" applyBorder="1" applyAlignment="1" applyProtection="1">
      <alignment horizontal="left" vertical="top"/>
    </xf>
    <xf numFmtId="164" fontId="3" fillId="3" borderId="1" xfId="0" applyNumberFormat="1" applyFont="1" applyFill="1" applyBorder="1" applyAlignment="1" applyProtection="1">
      <alignment horizontal="left" vertical="top"/>
    </xf>
    <xf numFmtId="4" fontId="3" fillId="3" borderId="1" xfId="0" applyNumberFormat="1" applyFont="1" applyFill="1" applyBorder="1" applyAlignment="1" applyProtection="1">
      <alignment horizontal="right" vertical="top"/>
    </xf>
    <xf numFmtId="164" fontId="3" fillId="3" borderId="1" xfId="2" applyNumberFormat="1" applyFont="1" applyFill="1" applyBorder="1" applyAlignment="1" applyProtection="1">
      <alignment vertical="top" wrapText="1"/>
    </xf>
    <xf numFmtId="164" fontId="3" fillId="7" borderId="1" xfId="2" applyNumberFormat="1" applyFont="1" applyFill="1" applyBorder="1" applyAlignment="1" applyProtection="1">
      <alignment vertical="top" wrapText="1"/>
    </xf>
    <xf numFmtId="164" fontId="3" fillId="8" borderId="1" xfId="2" applyNumberFormat="1" applyFont="1" applyFill="1" applyBorder="1" applyAlignment="1" applyProtection="1">
      <alignment vertical="top" wrapText="1"/>
    </xf>
    <xf numFmtId="0" fontId="3" fillId="3" borderId="1" xfId="0" applyFont="1" applyFill="1" applyBorder="1" applyAlignment="1" applyProtection="1">
      <alignment vertical="top" wrapText="1"/>
    </xf>
    <xf numFmtId="164" fontId="3" fillId="3" borderId="1" xfId="0" applyNumberFormat="1" applyFont="1" applyFill="1" applyBorder="1" applyAlignment="1" applyProtection="1">
      <alignment vertical="top" wrapText="1"/>
    </xf>
    <xf numFmtId="166" fontId="3" fillId="3" borderId="1" xfId="0" applyNumberFormat="1" applyFont="1" applyFill="1" applyBorder="1" applyAlignment="1" applyProtection="1">
      <alignment vertical="top"/>
    </xf>
    <xf numFmtId="166" fontId="3" fillId="7" borderId="1" xfId="0" applyNumberFormat="1" applyFont="1" applyFill="1" applyBorder="1" applyAlignment="1" applyProtection="1">
      <alignment vertical="top"/>
    </xf>
    <xf numFmtId="166" fontId="3" fillId="8" borderId="1" xfId="0" applyNumberFormat="1" applyFont="1" applyFill="1" applyBorder="1" applyAlignment="1" applyProtection="1">
      <alignment vertical="top"/>
    </xf>
    <xf numFmtId="0" fontId="1" fillId="9" borderId="1" xfId="0" applyFont="1" applyFill="1" applyBorder="1" applyAlignment="1" applyProtection="1">
      <alignment horizontal="left" vertical="top" wrapText="1"/>
    </xf>
    <xf numFmtId="4" fontId="1" fillId="9" borderId="1" xfId="2" applyNumberFormat="1" applyFont="1" applyFill="1" applyBorder="1" applyAlignment="1" applyProtection="1">
      <alignment horizontal="right" vertical="top" wrapText="1"/>
    </xf>
    <xf numFmtId="0" fontId="16" fillId="9" borderId="1" xfId="0" applyFont="1" applyFill="1" applyBorder="1" applyAlignment="1">
      <alignment vertical="top" wrapText="1"/>
    </xf>
    <xf numFmtId="4" fontId="3" fillId="9" borderId="1" xfId="2" applyNumberFormat="1" applyFont="1" applyFill="1" applyBorder="1" applyAlignment="1" applyProtection="1">
      <alignment horizontal="right" vertical="top" wrapText="1"/>
    </xf>
    <xf numFmtId="4" fontId="3" fillId="9" borderId="1" xfId="0" applyNumberFormat="1" applyFont="1" applyFill="1" applyBorder="1" applyAlignment="1" applyProtection="1">
      <alignment vertical="top"/>
    </xf>
    <xf numFmtId="0" fontId="3" fillId="9" borderId="1" xfId="0" applyFont="1" applyFill="1" applyBorder="1" applyAlignment="1" applyProtection="1">
      <alignment vertical="top"/>
    </xf>
    <xf numFmtId="0" fontId="3" fillId="9" borderId="1" xfId="0" applyFont="1" applyFill="1" applyBorder="1" applyAlignment="1" applyProtection="1">
      <alignment horizontal="left" vertical="top" wrapText="1"/>
    </xf>
    <xf numFmtId="164" fontId="3" fillId="9" borderId="1" xfId="0" applyNumberFormat="1" applyFont="1" applyFill="1" applyBorder="1" applyAlignment="1" applyProtection="1">
      <alignment horizontal="center" vertical="top" wrapText="1"/>
    </xf>
    <xf numFmtId="0" fontId="3" fillId="9" borderId="1" xfId="0" applyNumberFormat="1" applyFont="1" applyFill="1" applyBorder="1" applyAlignment="1" applyProtection="1">
      <alignment horizontal="center" vertical="top" wrapText="1"/>
    </xf>
    <xf numFmtId="168" fontId="1" fillId="9" borderId="1" xfId="2" applyNumberFormat="1" applyFont="1" applyFill="1" applyBorder="1" applyAlignment="1" applyProtection="1">
      <alignment horizontal="right" vertical="top" wrapText="1"/>
    </xf>
    <xf numFmtId="168" fontId="3" fillId="9" borderId="1" xfId="2" applyNumberFormat="1" applyFont="1" applyFill="1" applyBorder="1" applyAlignment="1" applyProtection="1">
      <alignment horizontal="right" vertical="top" wrapText="1"/>
    </xf>
    <xf numFmtId="2" fontId="1" fillId="9" borderId="1" xfId="2" applyNumberFormat="1" applyFont="1" applyFill="1" applyBorder="1" applyAlignment="1" applyProtection="1">
      <alignment horizontal="right" vertical="top" wrapText="1"/>
    </xf>
    <xf numFmtId="2" fontId="3" fillId="9" borderId="1" xfId="2" applyNumberFormat="1" applyFont="1" applyFill="1" applyBorder="1" applyAlignment="1" applyProtection="1">
      <alignment horizontal="right" vertical="top" wrapText="1"/>
    </xf>
    <xf numFmtId="43" fontId="16" fillId="9" borderId="1" xfId="0" applyNumberFormat="1" applyFont="1" applyFill="1" applyBorder="1" applyAlignment="1" applyProtection="1">
      <alignment horizontal="justify" vertical="top" wrapText="1"/>
    </xf>
    <xf numFmtId="0" fontId="3" fillId="9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168" fontId="1" fillId="0" borderId="1" xfId="2" applyNumberFormat="1" applyFont="1" applyFill="1" applyBorder="1" applyAlignment="1" applyProtection="1">
      <alignment horizontal="right" vertical="top" wrapText="1"/>
    </xf>
    <xf numFmtId="0" fontId="35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/>
    </xf>
    <xf numFmtId="0" fontId="35" fillId="0" borderId="1" xfId="0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 applyProtection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 applyProtection="1">
      <alignment horizontal="right" vertical="top"/>
    </xf>
    <xf numFmtId="4" fontId="2" fillId="9" borderId="1" xfId="2" applyNumberFormat="1" applyFont="1" applyFill="1" applyBorder="1" applyAlignment="1" applyProtection="1">
      <alignment horizontal="right" vertical="top" wrapText="1"/>
    </xf>
    <xf numFmtId="168" fontId="2" fillId="9" borderId="1" xfId="2" applyNumberFormat="1" applyFont="1" applyFill="1" applyBorder="1" applyAlignment="1" applyProtection="1">
      <alignment horizontal="right" vertical="top" wrapText="1"/>
    </xf>
    <xf numFmtId="4" fontId="3" fillId="9" borderId="1" xfId="0" applyNumberFormat="1" applyFont="1" applyFill="1" applyBorder="1" applyAlignment="1" applyProtection="1">
      <alignment horizontal="left" vertical="top"/>
    </xf>
    <xf numFmtId="4" fontId="3" fillId="9" borderId="1" xfId="0" applyNumberFormat="1" applyFont="1" applyFill="1" applyBorder="1" applyAlignment="1" applyProtection="1">
      <alignment horizontal="right" vertical="top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9" fillId="0" borderId="0" xfId="0" applyFont="1" applyAlignment="1">
      <alignment horizontal="right" vertical="top" justifyLastLine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 wrapText="1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" fillId="3" borderId="20" xfId="0" applyFont="1" applyFill="1" applyBorder="1" applyAlignment="1" applyProtection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6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center" vertical="top"/>
    </xf>
    <xf numFmtId="164" fontId="3" fillId="3" borderId="1" xfId="0" applyNumberFormat="1" applyFont="1" applyFill="1" applyBorder="1" applyAlignment="1" applyProtection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/>
    </xf>
    <xf numFmtId="49" fontId="3" fillId="9" borderId="1" xfId="0" applyNumberFormat="1" applyFont="1" applyFill="1" applyBorder="1" applyAlignment="1" applyProtection="1">
      <alignment horizontal="center" vertical="top" wrapText="1"/>
    </xf>
    <xf numFmtId="164" fontId="3" fillId="9" borderId="1" xfId="0" applyNumberFormat="1" applyFont="1" applyFill="1" applyBorder="1" applyAlignment="1" applyProtection="1">
      <alignment horizontal="center" vertical="top" wrapText="1"/>
    </xf>
    <xf numFmtId="49" fontId="3" fillId="3" borderId="1" xfId="0" applyNumberFormat="1" applyFont="1" applyFill="1" applyBorder="1" applyAlignment="1" applyProtection="1">
      <alignment horizontal="center" vertical="top" wrapText="1"/>
    </xf>
    <xf numFmtId="164" fontId="3" fillId="3" borderId="1" xfId="0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/>
    </xf>
    <xf numFmtId="0" fontId="35" fillId="3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35" fillId="3" borderId="1" xfId="0" applyFont="1" applyFill="1" applyBorder="1" applyAlignment="1">
      <alignment vertical="top"/>
    </xf>
    <xf numFmtId="0" fontId="3" fillId="3" borderId="1" xfId="0" applyFont="1" applyFill="1" applyBorder="1" applyAlignment="1" applyProtection="1">
      <alignment horizontal="center" vertical="top" wrapText="1"/>
    </xf>
    <xf numFmtId="10" fontId="3" fillId="3" borderId="1" xfId="0" applyNumberFormat="1" applyFont="1" applyFill="1" applyBorder="1" applyAlignment="1" applyProtection="1">
      <alignment horizontal="center" vertical="top" wrapText="1"/>
    </xf>
    <xf numFmtId="164" fontId="3" fillId="7" borderId="1" xfId="0" applyNumberFormat="1" applyFont="1" applyFill="1" applyBorder="1" applyAlignment="1" applyProtection="1">
      <alignment horizontal="center" vertical="top" wrapText="1"/>
    </xf>
    <xf numFmtId="164" fontId="3" fillId="6" borderId="1" xfId="0" applyNumberFormat="1" applyFont="1" applyFill="1" applyBorder="1" applyAlignment="1" applyProtection="1">
      <alignment horizontal="center" vertical="top" wrapText="1"/>
    </xf>
    <xf numFmtId="0" fontId="3" fillId="9" borderId="1" xfId="0" applyFont="1" applyFill="1" applyBorder="1" applyAlignment="1" applyProtection="1">
      <alignment horizontal="center" vertical="top" wrapText="1"/>
    </xf>
    <xf numFmtId="0" fontId="3" fillId="9" borderId="1" xfId="0" applyFont="1" applyFill="1" applyBorder="1" applyAlignment="1" applyProtection="1">
      <alignment horizontal="center" vertical="top"/>
    </xf>
    <xf numFmtId="0" fontId="16" fillId="3" borderId="1" xfId="0" applyFont="1" applyFill="1" applyBorder="1" applyAlignment="1">
      <alignment vertical="top"/>
    </xf>
    <xf numFmtId="0" fontId="35" fillId="3" borderId="1" xfId="0" applyFont="1" applyFill="1" applyBorder="1" applyAlignment="1">
      <alignment horizontal="left" vertical="top" wrapText="1"/>
    </xf>
    <xf numFmtId="164" fontId="1" fillId="9" borderId="1" xfId="0" applyNumberFormat="1" applyFont="1" applyFill="1" applyBorder="1" applyAlignment="1" applyProtection="1">
      <alignment horizontal="left" vertical="top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top" wrapText="1"/>
    </xf>
    <xf numFmtId="164" fontId="3" fillId="3" borderId="1" xfId="0" applyNumberFormat="1" applyFont="1" applyFill="1" applyBorder="1" applyAlignment="1" applyProtection="1">
      <alignment horizontal="justify" vertical="top" wrapText="1"/>
    </xf>
    <xf numFmtId="164" fontId="1" fillId="9" borderId="1" xfId="0" applyNumberFormat="1" applyFont="1" applyFill="1" applyBorder="1" applyAlignment="1" applyProtection="1">
      <alignment horizontal="left" vertical="top"/>
    </xf>
    <xf numFmtId="0" fontId="35" fillId="3" borderId="1" xfId="0" applyFont="1" applyFill="1" applyBorder="1" applyAlignment="1">
      <alignment horizontal="justify" vertical="top" wrapText="1"/>
    </xf>
    <xf numFmtId="164" fontId="1" fillId="9" borderId="1" xfId="0" applyNumberFormat="1" applyFont="1" applyFill="1" applyBorder="1" applyAlignment="1" applyProtection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7" fillId="0" borderId="0" xfId="0" applyFont="1" applyFill="1" applyBorder="1" applyAlignment="1" applyProtection="1">
      <alignment horizontal="left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7" fillId="0" borderId="17" xfId="0" applyNumberFormat="1" applyFont="1" applyBorder="1" applyAlignment="1">
      <alignment horizontal="center" vertical="top" wrapText="1"/>
    </xf>
    <xf numFmtId="3" fontId="17" fillId="0" borderId="18" xfId="0" applyNumberFormat="1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 wrapText="1"/>
    </xf>
    <xf numFmtId="4" fontId="1" fillId="9" borderId="1" xfId="0" applyNumberFormat="1" applyFont="1" applyFill="1" applyBorder="1" applyAlignment="1" applyProtection="1">
      <alignment vertical="top"/>
    </xf>
    <xf numFmtId="0" fontId="1" fillId="9" borderId="1" xfId="0" applyFont="1" applyFill="1" applyBorder="1" applyAlignment="1" applyProtection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91" t="s">
        <v>39</v>
      </c>
      <c r="B1" s="292"/>
      <c r="C1" s="293" t="s">
        <v>40</v>
      </c>
      <c r="D1" s="294" t="s">
        <v>44</v>
      </c>
      <c r="E1" s="295"/>
      <c r="F1" s="296"/>
      <c r="G1" s="294" t="s">
        <v>17</v>
      </c>
      <c r="H1" s="295"/>
      <c r="I1" s="296"/>
      <c r="J1" s="294" t="s">
        <v>18</v>
      </c>
      <c r="K1" s="295"/>
      <c r="L1" s="296"/>
      <c r="M1" s="294" t="s">
        <v>22</v>
      </c>
      <c r="N1" s="295"/>
      <c r="O1" s="296"/>
      <c r="P1" s="297" t="s">
        <v>23</v>
      </c>
      <c r="Q1" s="298"/>
      <c r="R1" s="294" t="s">
        <v>24</v>
      </c>
      <c r="S1" s="295"/>
      <c r="T1" s="296"/>
      <c r="U1" s="294" t="s">
        <v>25</v>
      </c>
      <c r="V1" s="295"/>
      <c r="W1" s="296"/>
      <c r="X1" s="297" t="s">
        <v>26</v>
      </c>
      <c r="Y1" s="299"/>
      <c r="Z1" s="298"/>
      <c r="AA1" s="297" t="s">
        <v>27</v>
      </c>
      <c r="AB1" s="298"/>
      <c r="AC1" s="294" t="s">
        <v>28</v>
      </c>
      <c r="AD1" s="295"/>
      <c r="AE1" s="296"/>
      <c r="AF1" s="294" t="s">
        <v>29</v>
      </c>
      <c r="AG1" s="295"/>
      <c r="AH1" s="296"/>
      <c r="AI1" s="294" t="s">
        <v>30</v>
      </c>
      <c r="AJ1" s="295"/>
      <c r="AK1" s="296"/>
      <c r="AL1" s="297" t="s">
        <v>31</v>
      </c>
      <c r="AM1" s="298"/>
      <c r="AN1" s="294" t="s">
        <v>32</v>
      </c>
      <c r="AO1" s="295"/>
      <c r="AP1" s="296"/>
      <c r="AQ1" s="294" t="s">
        <v>33</v>
      </c>
      <c r="AR1" s="295"/>
      <c r="AS1" s="296"/>
      <c r="AT1" s="294" t="s">
        <v>34</v>
      </c>
      <c r="AU1" s="295"/>
      <c r="AV1" s="296"/>
    </row>
    <row r="2" spans="1:48" ht="39" customHeight="1">
      <c r="A2" s="292"/>
      <c r="B2" s="292"/>
      <c r="C2" s="29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93" t="s">
        <v>82</v>
      </c>
      <c r="B3" s="29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3"/>
      <c r="B4" s="29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3"/>
      <c r="B5" s="29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93"/>
      <c r="B6" s="29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3"/>
      <c r="B7" s="29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93"/>
      <c r="B8" s="29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93"/>
      <c r="B9" s="29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00" t="s">
        <v>57</v>
      </c>
      <c r="B1" s="300"/>
      <c r="C1" s="300"/>
      <c r="D1" s="300"/>
      <c r="E1" s="300"/>
    </row>
    <row r="2" spans="1:5">
      <c r="A2" s="12"/>
      <c r="B2" s="12"/>
      <c r="C2" s="12"/>
      <c r="D2" s="12"/>
      <c r="E2" s="12"/>
    </row>
    <row r="3" spans="1:5">
      <c r="A3" s="301" t="s">
        <v>129</v>
      </c>
      <c r="B3" s="301"/>
      <c r="C3" s="301"/>
      <c r="D3" s="301"/>
      <c r="E3" s="301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02" t="s">
        <v>78</v>
      </c>
      <c r="B26" s="302"/>
      <c r="C26" s="302"/>
      <c r="D26" s="302"/>
      <c r="E26" s="302"/>
    </row>
    <row r="27" spans="1:5">
      <c r="A27" s="28"/>
      <c r="B27" s="28"/>
      <c r="C27" s="28"/>
      <c r="D27" s="28"/>
      <c r="E27" s="28"/>
    </row>
    <row r="28" spans="1:5">
      <c r="A28" s="302" t="s">
        <v>79</v>
      </c>
      <c r="B28" s="302"/>
      <c r="C28" s="302"/>
      <c r="D28" s="302"/>
      <c r="E28" s="302"/>
    </row>
    <row r="29" spans="1:5">
      <c r="A29" s="302"/>
      <c r="B29" s="302"/>
      <c r="C29" s="302"/>
      <c r="D29" s="302"/>
      <c r="E29" s="30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6" t="s">
        <v>45</v>
      </c>
      <c r="C3" s="31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3" t="s">
        <v>1</v>
      </c>
      <c r="B5" s="31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03"/>
      <c r="B6" s="31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3"/>
      <c r="B7" s="31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3" t="s">
        <v>3</v>
      </c>
      <c r="B8" s="31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04" t="s">
        <v>204</v>
      </c>
      <c r="N8" s="305"/>
      <c r="O8" s="306"/>
      <c r="P8" s="56"/>
      <c r="Q8" s="56"/>
    </row>
    <row r="9" spans="1:256" ht="33.75" customHeight="1">
      <c r="A9" s="303"/>
      <c r="B9" s="31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3" t="s">
        <v>4</v>
      </c>
      <c r="B10" s="31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3"/>
      <c r="B11" s="31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3" t="s">
        <v>5</v>
      </c>
      <c r="B12" s="31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3"/>
      <c r="B13" s="31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3" t="s">
        <v>9</v>
      </c>
      <c r="B14" s="31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3"/>
      <c r="B15" s="31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21"/>
      <c r="AJ16" s="321"/>
      <c r="AK16" s="321"/>
      <c r="AZ16" s="321"/>
      <c r="BA16" s="321"/>
      <c r="BB16" s="321"/>
      <c r="BQ16" s="321"/>
      <c r="BR16" s="321"/>
      <c r="BS16" s="321"/>
      <c r="CH16" s="321"/>
      <c r="CI16" s="321"/>
      <c r="CJ16" s="321"/>
      <c r="CY16" s="321"/>
      <c r="CZ16" s="321"/>
      <c r="DA16" s="321"/>
      <c r="DP16" s="321"/>
      <c r="DQ16" s="321"/>
      <c r="DR16" s="321"/>
      <c r="EG16" s="321"/>
      <c r="EH16" s="321"/>
      <c r="EI16" s="321"/>
      <c r="EX16" s="321"/>
      <c r="EY16" s="321"/>
      <c r="EZ16" s="321"/>
      <c r="FO16" s="321"/>
      <c r="FP16" s="321"/>
      <c r="FQ16" s="321"/>
      <c r="GF16" s="321"/>
      <c r="GG16" s="321"/>
      <c r="GH16" s="321"/>
      <c r="GW16" s="321"/>
      <c r="GX16" s="321"/>
      <c r="GY16" s="321"/>
      <c r="HN16" s="321"/>
      <c r="HO16" s="321"/>
      <c r="HP16" s="321"/>
      <c r="IE16" s="321"/>
      <c r="IF16" s="321"/>
      <c r="IG16" s="321"/>
      <c r="IV16" s="321"/>
    </row>
    <row r="17" spans="1:17" ht="320.25" customHeight="1">
      <c r="A17" s="303" t="s">
        <v>6</v>
      </c>
      <c r="B17" s="31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03"/>
      <c r="B18" s="31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3" t="s">
        <v>7</v>
      </c>
      <c r="B19" s="31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03"/>
      <c r="B20" s="31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3" t="s">
        <v>8</v>
      </c>
      <c r="B21" s="31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3"/>
      <c r="B22" s="31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07" t="s">
        <v>14</v>
      </c>
      <c r="B23" s="31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09"/>
      <c r="B24" s="31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11" t="s">
        <v>15</v>
      </c>
      <c r="B25" s="31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11"/>
      <c r="B26" s="31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3" t="s">
        <v>93</v>
      </c>
      <c r="B31" s="31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3"/>
      <c r="B32" s="31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3" t="s">
        <v>95</v>
      </c>
      <c r="B34" s="31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3"/>
      <c r="B35" s="31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19" t="s">
        <v>97</v>
      </c>
      <c r="B36" s="31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20"/>
      <c r="B37" s="31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3" t="s">
        <v>99</v>
      </c>
      <c r="B39" s="31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27" t="s">
        <v>246</v>
      </c>
      <c r="I39" s="328"/>
      <c r="J39" s="328"/>
      <c r="K39" s="328"/>
      <c r="L39" s="328"/>
      <c r="M39" s="328"/>
      <c r="N39" s="328"/>
      <c r="O39" s="329"/>
      <c r="P39" s="55" t="s">
        <v>188</v>
      </c>
      <c r="Q39" s="56"/>
    </row>
    <row r="40" spans="1:17" ht="39.9" customHeight="1">
      <c r="A40" s="303" t="s">
        <v>10</v>
      </c>
      <c r="B40" s="31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3" t="s">
        <v>100</v>
      </c>
      <c r="B41" s="31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03"/>
      <c r="B42" s="31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3" t="s">
        <v>102</v>
      </c>
      <c r="B43" s="31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4" t="s">
        <v>191</v>
      </c>
      <c r="H43" s="325"/>
      <c r="I43" s="325"/>
      <c r="J43" s="325"/>
      <c r="K43" s="325"/>
      <c r="L43" s="325"/>
      <c r="M43" s="325"/>
      <c r="N43" s="325"/>
      <c r="O43" s="326"/>
      <c r="P43" s="56"/>
      <c r="Q43" s="56"/>
    </row>
    <row r="44" spans="1:17" ht="39.9" customHeight="1">
      <c r="A44" s="303"/>
      <c r="B44" s="31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3" t="s">
        <v>104</v>
      </c>
      <c r="B45" s="31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03" t="s">
        <v>12</v>
      </c>
      <c r="B46" s="31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14" t="s">
        <v>107</v>
      </c>
      <c r="B47" s="31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15"/>
      <c r="B48" s="31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4" t="s">
        <v>108</v>
      </c>
      <c r="B49" s="31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15"/>
      <c r="B50" s="31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3" t="s">
        <v>110</v>
      </c>
      <c r="B51" s="31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03"/>
      <c r="B52" s="31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3" t="s">
        <v>113</v>
      </c>
      <c r="B53" s="31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3"/>
      <c r="B54" s="31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3" t="s">
        <v>114</v>
      </c>
      <c r="B55" s="31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3"/>
      <c r="B56" s="31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3" t="s">
        <v>116</v>
      </c>
      <c r="B57" s="310" t="s">
        <v>117</v>
      </c>
      <c r="C57" s="53" t="s">
        <v>20</v>
      </c>
      <c r="D57" s="93" t="s">
        <v>234</v>
      </c>
      <c r="E57" s="92"/>
      <c r="F57" s="92" t="s">
        <v>235</v>
      </c>
      <c r="G57" s="313" t="s">
        <v>232</v>
      </c>
      <c r="H57" s="313"/>
      <c r="I57" s="92" t="s">
        <v>236</v>
      </c>
      <c r="J57" s="92" t="s">
        <v>237</v>
      </c>
      <c r="K57" s="304" t="s">
        <v>238</v>
      </c>
      <c r="L57" s="305"/>
      <c r="M57" s="305"/>
      <c r="N57" s="305"/>
      <c r="O57" s="306"/>
      <c r="P57" s="88" t="s">
        <v>198</v>
      </c>
      <c r="Q57" s="56"/>
    </row>
    <row r="58" spans="1:17" ht="39.9" customHeight="1">
      <c r="A58" s="303"/>
      <c r="B58" s="31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07" t="s">
        <v>119</v>
      </c>
      <c r="B59" s="307" t="s">
        <v>118</v>
      </c>
      <c r="C59" s="30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08"/>
      <c r="B60" s="308"/>
      <c r="C60" s="30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08"/>
      <c r="B61" s="308"/>
      <c r="C61" s="30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09"/>
      <c r="B62" s="30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03" t="s">
        <v>120</v>
      </c>
      <c r="B63" s="31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03"/>
      <c r="B64" s="31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11" t="s">
        <v>122</v>
      </c>
      <c r="B65" s="31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11"/>
      <c r="B66" s="31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03" t="s">
        <v>124</v>
      </c>
      <c r="B67" s="31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03"/>
      <c r="B68" s="31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4" t="s">
        <v>126</v>
      </c>
      <c r="B69" s="31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15"/>
      <c r="B70" s="31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22" t="s">
        <v>254</v>
      </c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322"/>
      <c r="T73" s="322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23" t="s">
        <v>215</v>
      </c>
      <c r="C79" s="323"/>
      <c r="D79" s="323"/>
      <c r="E79" s="32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53"/>
  <sheetViews>
    <sheetView topLeftCell="A14" workbookViewId="0">
      <selection activeCell="F29" sqref="F29"/>
    </sheetView>
  </sheetViews>
  <sheetFormatPr defaultColWidth="9.109375" defaultRowHeight="13.8"/>
  <cols>
    <col min="1" max="9" width="9.109375" style="153"/>
    <col min="10" max="10" width="12.44140625" style="153" customWidth="1"/>
    <col min="11" max="16384" width="9.109375" style="153"/>
  </cols>
  <sheetData>
    <row r="1" spans="1:14">
      <c r="A1" s="12"/>
      <c r="B1" s="12"/>
      <c r="C1" s="12"/>
      <c r="D1" s="12"/>
      <c r="E1" s="12"/>
      <c r="F1" s="330" t="s">
        <v>350</v>
      </c>
      <c r="G1" s="330"/>
      <c r="H1" s="330"/>
      <c r="I1" s="330"/>
      <c r="J1" s="330"/>
    </row>
    <row r="2" spans="1:14" ht="15.6">
      <c r="A2" s="12"/>
      <c r="B2" s="12"/>
      <c r="C2" s="12"/>
      <c r="D2" s="12"/>
      <c r="E2" s="164"/>
      <c r="F2" s="163"/>
      <c r="G2" s="163"/>
      <c r="H2" s="334" t="s">
        <v>362</v>
      </c>
      <c r="I2" s="334"/>
      <c r="J2" s="334"/>
    </row>
    <row r="3" spans="1:14" ht="15.6">
      <c r="A3" s="12"/>
      <c r="B3" s="12"/>
      <c r="C3" s="12"/>
      <c r="D3" s="12"/>
      <c r="E3" s="331" t="s">
        <v>363</v>
      </c>
      <c r="F3" s="331"/>
      <c r="G3" s="331"/>
      <c r="H3" s="331"/>
      <c r="I3" s="331"/>
      <c r="J3" s="331"/>
    </row>
    <row r="4" spans="1:14" ht="15.6">
      <c r="A4" s="12"/>
      <c r="B4" s="12"/>
      <c r="C4" s="12"/>
      <c r="D4" s="12"/>
      <c r="E4" s="332" t="s">
        <v>351</v>
      </c>
      <c r="F4" s="332"/>
      <c r="G4" s="332"/>
      <c r="H4" s="332"/>
      <c r="I4" s="332"/>
      <c r="J4" s="332"/>
    </row>
    <row r="5" spans="1:14" ht="15.75" customHeight="1">
      <c r="A5" s="12"/>
      <c r="B5" s="12"/>
      <c r="C5" s="12"/>
      <c r="D5" s="12"/>
      <c r="E5" s="332" t="s">
        <v>364</v>
      </c>
      <c r="F5" s="332"/>
      <c r="G5" s="332"/>
      <c r="H5" s="332"/>
      <c r="I5" s="332"/>
      <c r="J5" s="332"/>
    </row>
    <row r="6" spans="1:14" ht="15.6">
      <c r="A6" s="12"/>
      <c r="B6" s="12"/>
      <c r="C6" s="12"/>
      <c r="D6" s="12"/>
      <c r="E6" s="154"/>
      <c r="F6" s="333"/>
      <c r="G6" s="333"/>
      <c r="H6" s="333"/>
      <c r="I6" s="333"/>
      <c r="J6" s="333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K7" s="12"/>
      <c r="L7" s="12"/>
      <c r="M7" s="12"/>
      <c r="N7" s="12"/>
    </row>
    <row r="8" spans="1:14" ht="15.6">
      <c r="K8" s="155"/>
      <c r="L8" s="155"/>
      <c r="M8" s="12"/>
      <c r="N8" s="12"/>
    </row>
    <row r="9" spans="1:14">
      <c r="K9" s="12"/>
      <c r="L9" s="12"/>
      <c r="M9" s="12"/>
      <c r="N9" s="12"/>
    </row>
    <row r="10" spans="1:14">
      <c r="K10" s="12"/>
      <c r="L10" s="12"/>
      <c r="M10" s="12"/>
      <c r="N10" s="12"/>
    </row>
    <row r="11" spans="1:14">
      <c r="K11" s="12"/>
      <c r="L11" s="12"/>
      <c r="M11" s="12"/>
      <c r="N11" s="12"/>
    </row>
    <row r="12" spans="1:14">
      <c r="K12" s="12"/>
      <c r="L12" s="12"/>
      <c r="M12" s="12"/>
      <c r="N12" s="12"/>
    </row>
    <row r="13" spans="1:14">
      <c r="A13" s="12"/>
      <c r="B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27.75" customHeight="1">
      <c r="K14" s="12"/>
      <c r="L14" s="12"/>
      <c r="M14" s="12"/>
      <c r="N14" s="12"/>
    </row>
    <row r="15" spans="1:14" ht="15" customHeight="1">
      <c r="K15" s="12"/>
      <c r="L15" s="12"/>
      <c r="M15" s="12"/>
      <c r="N15" s="12"/>
    </row>
    <row r="16" spans="1:14" ht="18.75" customHeight="1">
      <c r="K16" s="12"/>
      <c r="L16" s="12"/>
      <c r="M16" s="12"/>
      <c r="N16" s="12"/>
    </row>
    <row r="17" spans="1:14" ht="15.75" customHeight="1">
      <c r="K17" s="12"/>
      <c r="L17" s="12"/>
      <c r="M17" s="12"/>
      <c r="N17" s="12"/>
    </row>
    <row r="18" spans="1:14" hidden="1">
      <c r="K18" s="12"/>
      <c r="L18" s="12"/>
      <c r="M18" s="12"/>
      <c r="N18" s="12"/>
    </row>
    <row r="19" spans="1:14" hidden="1">
      <c r="K19" s="12"/>
      <c r="L19" s="12"/>
      <c r="M19" s="12"/>
      <c r="N19" s="12"/>
    </row>
    <row r="20" spans="1:14">
      <c r="A20" s="339"/>
      <c r="B20" s="339"/>
      <c r="C20" s="339"/>
      <c r="D20" s="339"/>
      <c r="E20" s="339"/>
      <c r="F20" s="339"/>
      <c r="G20" s="339"/>
      <c r="H20" s="339"/>
      <c r="I20" s="339"/>
      <c r="J20" s="339"/>
      <c r="K20" s="12"/>
      <c r="L20" s="12"/>
      <c r="M20" s="12"/>
      <c r="N20" s="12"/>
    </row>
    <row r="21" spans="1:14" ht="22.8">
      <c r="A21" s="342" t="s">
        <v>352</v>
      </c>
      <c r="B21" s="342"/>
      <c r="C21" s="342"/>
      <c r="D21" s="342"/>
      <c r="E21" s="342"/>
      <c r="F21" s="342"/>
      <c r="G21" s="342"/>
      <c r="H21" s="342"/>
      <c r="I21" s="342"/>
      <c r="J21" s="342"/>
      <c r="K21" s="12"/>
      <c r="L21" s="12"/>
      <c r="M21" s="12"/>
      <c r="N21" s="12"/>
    </row>
    <row r="22" spans="1:14" ht="21">
      <c r="A22" s="336" t="s">
        <v>359</v>
      </c>
      <c r="B22" s="336"/>
      <c r="C22" s="336"/>
      <c r="D22" s="336"/>
      <c r="E22" s="336"/>
      <c r="F22" s="336"/>
      <c r="G22" s="336"/>
      <c r="H22" s="336"/>
      <c r="I22" s="336"/>
      <c r="J22" s="336"/>
      <c r="K22" s="12"/>
      <c r="L22" s="12"/>
      <c r="M22" s="12"/>
      <c r="N22" s="12"/>
    </row>
    <row r="23" spans="1:14" ht="24.75" customHeight="1">
      <c r="A23" s="337" t="s">
        <v>353</v>
      </c>
      <c r="B23" s="337"/>
      <c r="C23" s="337"/>
      <c r="D23" s="337"/>
      <c r="E23" s="337"/>
      <c r="F23" s="337"/>
      <c r="G23" s="337"/>
      <c r="H23" s="337"/>
      <c r="I23" s="337"/>
      <c r="J23" s="337"/>
      <c r="K23" s="12"/>
      <c r="L23" s="12"/>
      <c r="M23" s="12"/>
      <c r="N23" s="12"/>
    </row>
    <row r="24" spans="1:14">
      <c r="A24" s="338"/>
      <c r="B24" s="338"/>
      <c r="C24" s="338"/>
      <c r="D24" s="338"/>
      <c r="E24" s="338"/>
      <c r="F24" s="338"/>
      <c r="G24" s="338"/>
      <c r="H24" s="338"/>
      <c r="I24" s="338"/>
      <c r="J24" s="338"/>
      <c r="K24" s="12"/>
      <c r="L24" s="12"/>
      <c r="M24" s="12"/>
      <c r="N24" s="12"/>
    </row>
    <row r="25" spans="1:14" ht="4.5" customHeight="1">
      <c r="A25" s="338"/>
      <c r="B25" s="338"/>
      <c r="C25" s="338"/>
      <c r="D25" s="338"/>
      <c r="E25" s="338"/>
      <c r="F25" s="338"/>
      <c r="G25" s="338"/>
      <c r="H25" s="338"/>
      <c r="I25" s="338"/>
      <c r="J25" s="338"/>
      <c r="K25" s="12"/>
      <c r="L25" s="12"/>
      <c r="M25" s="12"/>
      <c r="N25" s="12"/>
    </row>
    <row r="26" spans="1:14" hidden="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12"/>
      <c r="L26" s="12"/>
      <c r="M26" s="12"/>
      <c r="N26" s="12"/>
    </row>
    <row r="27" spans="1:14" ht="18">
      <c r="A27" s="12"/>
      <c r="B27" s="12"/>
      <c r="C27" s="12"/>
      <c r="D27" s="12"/>
      <c r="E27" s="157" t="s">
        <v>377</v>
      </c>
      <c r="F27" s="12"/>
      <c r="G27" s="12"/>
      <c r="H27" s="12"/>
      <c r="I27" s="12"/>
      <c r="J27" s="12"/>
      <c r="K27" s="12"/>
      <c r="L27" s="12"/>
      <c r="M27" s="12"/>
      <c r="N27" s="12"/>
    </row>
    <row r="30" spans="1:14" ht="53.25" customHeight="1">
      <c r="G30" s="340"/>
      <c r="H30" s="340"/>
      <c r="I30" s="340"/>
      <c r="J30" s="340"/>
    </row>
    <row r="31" spans="1:14" ht="21.75" customHeight="1">
      <c r="G31" s="341"/>
      <c r="H31" s="341"/>
      <c r="I31" s="341"/>
      <c r="J31" s="341"/>
    </row>
    <row r="32" spans="1:14" ht="15.6">
      <c r="G32" s="332"/>
      <c r="H32" s="332"/>
      <c r="I32" s="332"/>
      <c r="J32" s="332"/>
    </row>
    <row r="39" spans="1:10" ht="15.6">
      <c r="E39" s="343"/>
      <c r="F39" s="343"/>
      <c r="G39" s="343"/>
      <c r="H39" s="343"/>
    </row>
    <row r="40" spans="1:10" ht="53.25" customHeight="1">
      <c r="G40" s="340" t="s">
        <v>360</v>
      </c>
      <c r="H40" s="340"/>
      <c r="I40" s="340"/>
      <c r="J40" s="340"/>
    </row>
    <row r="41" spans="1:10" ht="15.6">
      <c r="G41" s="333" t="s">
        <v>361</v>
      </c>
      <c r="H41" s="333"/>
      <c r="I41" s="333"/>
      <c r="J41" s="333"/>
    </row>
    <row r="43" spans="1:10" ht="18">
      <c r="A43" s="335"/>
      <c r="B43" s="335"/>
      <c r="C43" s="335"/>
      <c r="D43" s="335"/>
      <c r="E43" s="335"/>
      <c r="F43" s="335"/>
      <c r="G43" s="335"/>
      <c r="H43" s="335"/>
      <c r="I43" s="335"/>
      <c r="J43" s="335"/>
    </row>
    <row r="51" spans="5:14" ht="18">
      <c r="K51" s="156"/>
      <c r="L51" s="156"/>
      <c r="M51" s="156"/>
      <c r="N51" s="156"/>
    </row>
    <row r="53" spans="5:14">
      <c r="E53" s="153">
        <v>2019</v>
      </c>
    </row>
  </sheetData>
  <mergeCells count="18">
    <mergeCell ref="A43:J43"/>
    <mergeCell ref="A22:J22"/>
    <mergeCell ref="A23:J23"/>
    <mergeCell ref="A24:J26"/>
    <mergeCell ref="A20:J20"/>
    <mergeCell ref="G30:J30"/>
    <mergeCell ref="G31:J31"/>
    <mergeCell ref="A21:J21"/>
    <mergeCell ref="G40:J40"/>
    <mergeCell ref="G41:J41"/>
    <mergeCell ref="G32:J32"/>
    <mergeCell ref="E39:H39"/>
    <mergeCell ref="F1:J1"/>
    <mergeCell ref="E3:J3"/>
    <mergeCell ref="E4:J4"/>
    <mergeCell ref="E5:J5"/>
    <mergeCell ref="F6:J6"/>
    <mergeCell ref="H2:J2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208"/>
  <sheetViews>
    <sheetView tabSelected="1" view="pageBreakPreview" zoomScale="80" zoomScaleSheetLayoutView="80" workbookViewId="0">
      <selection activeCell="A3" sqref="A3:BB3"/>
    </sheetView>
  </sheetViews>
  <sheetFormatPr defaultColWidth="9.109375" defaultRowHeight="13.2"/>
  <cols>
    <col min="1" max="1" width="8" style="198" customWidth="1"/>
    <col min="2" max="2" width="26.88671875" style="198" customWidth="1"/>
    <col min="3" max="3" width="25.88671875" style="198" customWidth="1"/>
    <col min="4" max="4" width="20.6640625" style="199" customWidth="1"/>
    <col min="5" max="5" width="12.88671875" style="200" customWidth="1"/>
    <col min="6" max="6" width="13.33203125" style="286" customWidth="1"/>
    <col min="7" max="7" width="9.109375" style="200" customWidth="1"/>
    <col min="8" max="8" width="12" style="198" customWidth="1"/>
    <col min="9" max="9" width="10.33203125" style="198" customWidth="1"/>
    <col min="10" max="10" width="6" style="198" customWidth="1"/>
    <col min="11" max="11" width="11.5546875" style="198" customWidth="1"/>
    <col min="12" max="12" width="10.33203125" style="198" customWidth="1"/>
    <col min="13" max="13" width="7" style="198" customWidth="1"/>
    <col min="14" max="14" width="10.88671875" style="201" customWidth="1"/>
    <col min="15" max="15" width="9.5546875" style="201" customWidth="1"/>
    <col min="16" max="16" width="6.6640625" style="201" customWidth="1"/>
    <col min="17" max="17" width="11.44140625" style="202" customWidth="1"/>
    <col min="18" max="18" width="10" style="202" customWidth="1"/>
    <col min="19" max="19" width="7" style="202" customWidth="1"/>
    <col min="20" max="20" width="12.44140625" style="198" customWidth="1"/>
    <col min="21" max="21" width="10" style="198" customWidth="1"/>
    <col min="22" max="22" width="8.33203125" style="198" customWidth="1"/>
    <col min="23" max="23" width="12.33203125" style="203" customWidth="1"/>
    <col min="24" max="24" width="10.109375" style="203" customWidth="1"/>
    <col min="25" max="25" width="7.6640625" style="203" customWidth="1"/>
    <col min="26" max="26" width="11.33203125" style="204" customWidth="1"/>
    <col min="27" max="27" width="11" style="204" customWidth="1"/>
    <col min="28" max="29" width="6.88671875" style="204" customWidth="1"/>
    <col min="30" max="30" width="6.88671875" style="198" customWidth="1"/>
    <col min="31" max="31" width="11.33203125" style="198" customWidth="1"/>
    <col min="32" max="32" width="5.5546875" style="198" customWidth="1"/>
    <col min="33" max="35" width="7.5546875" style="198" customWidth="1"/>
    <col min="36" max="36" width="12.6640625" style="198" customWidth="1"/>
    <col min="37" max="37" width="6" style="198" customWidth="1"/>
    <col min="38" max="40" width="7.88671875" style="198" customWidth="1"/>
    <col min="41" max="41" width="10.88671875" style="267" customWidth="1"/>
    <col min="42" max="42" width="7.5546875" style="198" customWidth="1"/>
    <col min="43" max="43" width="0.6640625" style="198" hidden="1" customWidth="1"/>
    <col min="44" max="44" width="6" style="198" customWidth="1"/>
    <col min="45" max="45" width="6.88671875" style="198" customWidth="1"/>
    <col min="46" max="46" width="12.33203125" style="198" customWidth="1"/>
    <col min="47" max="47" width="5" style="198" customWidth="1"/>
    <col min="48" max="49" width="7.109375" style="198" customWidth="1"/>
    <col min="50" max="50" width="10" style="198" customWidth="1"/>
    <col min="51" max="51" width="13.33203125" style="198" customWidth="1"/>
    <col min="52" max="52" width="7.6640625" style="198" customWidth="1"/>
    <col min="53" max="53" width="7" style="198" customWidth="1"/>
    <col min="54" max="54" width="13.6640625" style="198" customWidth="1"/>
    <col min="55" max="55" width="10.5546875" style="198" customWidth="1"/>
    <col min="56" max="16384" width="9.109375" style="198"/>
  </cols>
  <sheetData>
    <row r="1" spans="1:55">
      <c r="BB1" s="200" t="s">
        <v>277</v>
      </c>
    </row>
    <row r="2" spans="1:55" ht="24" customHeight="1">
      <c r="A2" s="367" t="s">
        <v>331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</row>
    <row r="3" spans="1:55" s="205" customFormat="1" ht="17.25" customHeight="1">
      <c r="A3" s="367" t="s">
        <v>293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</row>
    <row r="4" spans="1:55" s="205" customFormat="1" ht="17.25" customHeight="1">
      <c r="A4" s="357" t="s">
        <v>262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</row>
    <row r="5" spans="1:5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206"/>
      <c r="AQ5" s="206"/>
      <c r="AR5" s="206"/>
      <c r="AS5" s="206"/>
      <c r="BB5" s="200" t="s">
        <v>257</v>
      </c>
    </row>
    <row r="6" spans="1:55" ht="15" customHeight="1">
      <c r="A6" s="354" t="s">
        <v>0</v>
      </c>
      <c r="B6" s="354" t="s">
        <v>269</v>
      </c>
      <c r="C6" s="354" t="s">
        <v>259</v>
      </c>
      <c r="D6" s="354" t="s">
        <v>40</v>
      </c>
      <c r="E6" s="354" t="s">
        <v>256</v>
      </c>
      <c r="F6" s="354"/>
      <c r="G6" s="354"/>
      <c r="H6" s="354" t="s">
        <v>255</v>
      </c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69" t="s">
        <v>286</v>
      </c>
    </row>
    <row r="7" spans="1:55" ht="28.5" customHeight="1">
      <c r="A7" s="354"/>
      <c r="B7" s="354"/>
      <c r="C7" s="354"/>
      <c r="D7" s="354"/>
      <c r="E7" s="354" t="s">
        <v>285</v>
      </c>
      <c r="F7" s="359" t="s">
        <v>287</v>
      </c>
      <c r="G7" s="370" t="s">
        <v>19</v>
      </c>
      <c r="H7" s="354" t="s">
        <v>17</v>
      </c>
      <c r="I7" s="354"/>
      <c r="J7" s="354"/>
      <c r="K7" s="354" t="s">
        <v>18</v>
      </c>
      <c r="L7" s="354"/>
      <c r="M7" s="354"/>
      <c r="N7" s="378" t="s">
        <v>22</v>
      </c>
      <c r="O7" s="378"/>
      <c r="P7" s="378"/>
      <c r="Q7" s="372" t="s">
        <v>24</v>
      </c>
      <c r="R7" s="372"/>
      <c r="S7" s="372"/>
      <c r="T7" s="354" t="s">
        <v>25</v>
      </c>
      <c r="U7" s="354"/>
      <c r="V7" s="354"/>
      <c r="W7" s="371" t="s">
        <v>26</v>
      </c>
      <c r="X7" s="371"/>
      <c r="Y7" s="371"/>
      <c r="Z7" s="354" t="s">
        <v>28</v>
      </c>
      <c r="AA7" s="354"/>
      <c r="AB7" s="354"/>
      <c r="AC7" s="365"/>
      <c r="AD7" s="365"/>
      <c r="AE7" s="354" t="s">
        <v>29</v>
      </c>
      <c r="AF7" s="354"/>
      <c r="AG7" s="354"/>
      <c r="AH7" s="365"/>
      <c r="AI7" s="365"/>
      <c r="AJ7" s="354" t="s">
        <v>30</v>
      </c>
      <c r="AK7" s="354"/>
      <c r="AL7" s="354"/>
      <c r="AM7" s="365"/>
      <c r="AN7" s="365"/>
      <c r="AO7" s="354" t="s">
        <v>32</v>
      </c>
      <c r="AP7" s="354"/>
      <c r="AQ7" s="354"/>
      <c r="AR7" s="365"/>
      <c r="AS7" s="365"/>
      <c r="AT7" s="354" t="s">
        <v>33</v>
      </c>
      <c r="AU7" s="354"/>
      <c r="AV7" s="354"/>
      <c r="AW7" s="365"/>
      <c r="AX7" s="365"/>
      <c r="AY7" s="354" t="s">
        <v>34</v>
      </c>
      <c r="AZ7" s="354"/>
      <c r="BA7" s="354"/>
      <c r="BB7" s="369"/>
    </row>
    <row r="8" spans="1:55" ht="40.950000000000003" customHeight="1">
      <c r="A8" s="354"/>
      <c r="B8" s="354"/>
      <c r="C8" s="354"/>
      <c r="D8" s="354"/>
      <c r="E8" s="354"/>
      <c r="F8" s="359"/>
      <c r="G8" s="370"/>
      <c r="H8" s="182" t="s">
        <v>20</v>
      </c>
      <c r="I8" s="182" t="s">
        <v>21</v>
      </c>
      <c r="J8" s="207" t="s">
        <v>19</v>
      </c>
      <c r="K8" s="182" t="s">
        <v>20</v>
      </c>
      <c r="L8" s="182" t="s">
        <v>21</v>
      </c>
      <c r="M8" s="207" t="s">
        <v>19</v>
      </c>
      <c r="N8" s="183" t="s">
        <v>20</v>
      </c>
      <c r="O8" s="183" t="s">
        <v>21</v>
      </c>
      <c r="P8" s="208" t="s">
        <v>19</v>
      </c>
      <c r="Q8" s="184" t="s">
        <v>20</v>
      </c>
      <c r="R8" s="184" t="s">
        <v>21</v>
      </c>
      <c r="S8" s="209" t="s">
        <v>19</v>
      </c>
      <c r="T8" s="182" t="s">
        <v>20</v>
      </c>
      <c r="U8" s="182" t="s">
        <v>21</v>
      </c>
      <c r="V8" s="207" t="s">
        <v>19</v>
      </c>
      <c r="W8" s="185" t="s">
        <v>20</v>
      </c>
      <c r="X8" s="185" t="s">
        <v>21</v>
      </c>
      <c r="Y8" s="210" t="s">
        <v>19</v>
      </c>
      <c r="Z8" s="186" t="s">
        <v>20</v>
      </c>
      <c r="AA8" s="186" t="s">
        <v>21</v>
      </c>
      <c r="AB8" s="211" t="s">
        <v>19</v>
      </c>
      <c r="AC8" s="186" t="s">
        <v>21</v>
      </c>
      <c r="AD8" s="207" t="s">
        <v>19</v>
      </c>
      <c r="AE8" s="182" t="s">
        <v>20</v>
      </c>
      <c r="AF8" s="182" t="s">
        <v>21</v>
      </c>
      <c r="AG8" s="207" t="s">
        <v>19</v>
      </c>
      <c r="AH8" s="182" t="s">
        <v>21</v>
      </c>
      <c r="AI8" s="207" t="s">
        <v>19</v>
      </c>
      <c r="AJ8" s="182" t="s">
        <v>20</v>
      </c>
      <c r="AK8" s="182" t="s">
        <v>21</v>
      </c>
      <c r="AL8" s="207" t="s">
        <v>19</v>
      </c>
      <c r="AM8" s="182" t="s">
        <v>21</v>
      </c>
      <c r="AN8" s="207" t="s">
        <v>19</v>
      </c>
      <c r="AO8" s="269" t="s">
        <v>20</v>
      </c>
      <c r="AP8" s="182" t="s">
        <v>21</v>
      </c>
      <c r="AQ8" s="207" t="s">
        <v>19</v>
      </c>
      <c r="AR8" s="182" t="s">
        <v>21</v>
      </c>
      <c r="AS8" s="207" t="s">
        <v>19</v>
      </c>
      <c r="AT8" s="182" t="s">
        <v>20</v>
      </c>
      <c r="AU8" s="182" t="s">
        <v>21</v>
      </c>
      <c r="AV8" s="207" t="s">
        <v>19</v>
      </c>
      <c r="AW8" s="182" t="s">
        <v>21</v>
      </c>
      <c r="AX8" s="207" t="s">
        <v>19</v>
      </c>
      <c r="AY8" s="182" t="s">
        <v>20</v>
      </c>
      <c r="AZ8" s="182" t="s">
        <v>21</v>
      </c>
      <c r="BA8" s="207" t="s">
        <v>19</v>
      </c>
      <c r="BB8" s="369"/>
    </row>
    <row r="9" spans="1:55">
      <c r="A9" s="212">
        <v>1</v>
      </c>
      <c r="B9" s="212">
        <v>2</v>
      </c>
      <c r="C9" s="212">
        <v>3</v>
      </c>
      <c r="D9" s="212">
        <v>4</v>
      </c>
      <c r="E9" s="212">
        <v>5</v>
      </c>
      <c r="F9" s="270">
        <v>6</v>
      </c>
      <c r="G9" s="213">
        <v>7</v>
      </c>
      <c r="H9" s="212">
        <v>8</v>
      </c>
      <c r="I9" s="212">
        <v>9</v>
      </c>
      <c r="J9" s="213">
        <v>10</v>
      </c>
      <c r="K9" s="212">
        <v>11</v>
      </c>
      <c r="L9" s="212">
        <v>12</v>
      </c>
      <c r="M9" s="213">
        <v>13</v>
      </c>
      <c r="N9" s="214">
        <v>14</v>
      </c>
      <c r="O9" s="214">
        <v>15</v>
      </c>
      <c r="P9" s="215">
        <v>16</v>
      </c>
      <c r="Q9" s="216">
        <v>17</v>
      </c>
      <c r="R9" s="216">
        <v>18</v>
      </c>
      <c r="S9" s="217">
        <v>19</v>
      </c>
      <c r="T9" s="212">
        <v>20</v>
      </c>
      <c r="U9" s="212">
        <v>21</v>
      </c>
      <c r="V9" s="213">
        <v>22</v>
      </c>
      <c r="W9" s="218">
        <v>23</v>
      </c>
      <c r="X9" s="218">
        <v>24</v>
      </c>
      <c r="Y9" s="219">
        <v>25</v>
      </c>
      <c r="Z9" s="220">
        <v>26</v>
      </c>
      <c r="AA9" s="220">
        <v>24</v>
      </c>
      <c r="AB9" s="221">
        <v>25</v>
      </c>
      <c r="AC9" s="220">
        <v>27</v>
      </c>
      <c r="AD9" s="213">
        <v>28</v>
      </c>
      <c r="AE9" s="212">
        <v>29</v>
      </c>
      <c r="AF9" s="212">
        <v>30</v>
      </c>
      <c r="AG9" s="213">
        <v>31</v>
      </c>
      <c r="AH9" s="212">
        <v>30</v>
      </c>
      <c r="AI9" s="213">
        <v>31</v>
      </c>
      <c r="AJ9" s="212">
        <v>32</v>
      </c>
      <c r="AK9" s="212">
        <v>33</v>
      </c>
      <c r="AL9" s="213">
        <v>34</v>
      </c>
      <c r="AM9" s="212">
        <v>33</v>
      </c>
      <c r="AN9" s="213">
        <v>34</v>
      </c>
      <c r="AO9" s="270">
        <v>35</v>
      </c>
      <c r="AP9" s="212">
        <v>36</v>
      </c>
      <c r="AQ9" s="213">
        <v>37</v>
      </c>
      <c r="AR9" s="212">
        <v>36</v>
      </c>
      <c r="AS9" s="213">
        <v>37</v>
      </c>
      <c r="AT9" s="212">
        <v>38</v>
      </c>
      <c r="AU9" s="212">
        <v>39</v>
      </c>
      <c r="AV9" s="213">
        <v>40</v>
      </c>
      <c r="AW9" s="212">
        <v>39</v>
      </c>
      <c r="AX9" s="213">
        <v>40</v>
      </c>
      <c r="AY9" s="212">
        <v>41</v>
      </c>
      <c r="AZ9" s="212">
        <v>42</v>
      </c>
      <c r="BA9" s="213">
        <v>43</v>
      </c>
      <c r="BB9" s="206">
        <v>44</v>
      </c>
    </row>
    <row r="10" spans="1:55" s="267" customFormat="1" ht="19.5" customHeight="1">
      <c r="A10" s="377" t="s">
        <v>283</v>
      </c>
      <c r="B10" s="377"/>
      <c r="C10" s="377"/>
      <c r="D10" s="284" t="s">
        <v>258</v>
      </c>
      <c r="E10" s="263">
        <f>E11+E12+E13+E14</f>
        <v>224309.3842</v>
      </c>
      <c r="F10" s="263">
        <f>F13+F14+F12</f>
        <v>117011.2068</v>
      </c>
      <c r="G10" s="265">
        <f t="shared" ref="G10" si="0">F10/E10*100</f>
        <v>52.165096532773589</v>
      </c>
      <c r="H10" s="263">
        <f>H11+H12+H13+H14</f>
        <v>10883.1</v>
      </c>
      <c r="I10" s="263">
        <f t="shared" ref="I10:BA10" si="1">I11+I12+I13+I14</f>
        <v>10883.1</v>
      </c>
      <c r="J10" s="263">
        <f t="shared" si="1"/>
        <v>0</v>
      </c>
      <c r="K10" s="263">
        <f t="shared" si="1"/>
        <v>14384</v>
      </c>
      <c r="L10" s="263">
        <f t="shared" si="1"/>
        <v>14384</v>
      </c>
      <c r="M10" s="263">
        <f t="shared" si="1"/>
        <v>0</v>
      </c>
      <c r="N10" s="263">
        <f t="shared" si="1"/>
        <v>13816.300000000001</v>
      </c>
      <c r="O10" s="263">
        <f t="shared" si="1"/>
        <v>13816.300000000001</v>
      </c>
      <c r="P10" s="263">
        <f t="shared" si="1"/>
        <v>0</v>
      </c>
      <c r="Q10" s="263">
        <f t="shared" si="1"/>
        <v>16407.400000000001</v>
      </c>
      <c r="R10" s="263">
        <f t="shared" si="1"/>
        <v>16410.3</v>
      </c>
      <c r="S10" s="263">
        <f t="shared" si="1"/>
        <v>0</v>
      </c>
      <c r="T10" s="263">
        <f t="shared" si="1"/>
        <v>23084.699999999997</v>
      </c>
      <c r="U10" s="263">
        <f t="shared" si="1"/>
        <v>23081.8</v>
      </c>
      <c r="V10" s="263">
        <f t="shared" si="1"/>
        <v>0</v>
      </c>
      <c r="W10" s="263">
        <f t="shared" si="1"/>
        <v>15637.8</v>
      </c>
      <c r="X10" s="263">
        <f t="shared" si="1"/>
        <v>15637.8</v>
      </c>
      <c r="Y10" s="263">
        <f t="shared" si="1"/>
        <v>0</v>
      </c>
      <c r="Z10" s="263">
        <f t="shared" si="1"/>
        <v>22797.906800000004</v>
      </c>
      <c r="AA10" s="263">
        <f t="shared" si="1"/>
        <v>22797.906800000004</v>
      </c>
      <c r="AB10" s="263">
        <f t="shared" si="1"/>
        <v>0</v>
      </c>
      <c r="AC10" s="263">
        <f t="shared" si="1"/>
        <v>0</v>
      </c>
      <c r="AD10" s="263">
        <f t="shared" si="1"/>
        <v>0</v>
      </c>
      <c r="AE10" s="263">
        <f t="shared" si="1"/>
        <v>11718.62</v>
      </c>
      <c r="AF10" s="263">
        <f t="shared" si="1"/>
        <v>0</v>
      </c>
      <c r="AG10" s="263">
        <f t="shared" si="1"/>
        <v>0</v>
      </c>
      <c r="AH10" s="263">
        <f t="shared" si="1"/>
        <v>0</v>
      </c>
      <c r="AI10" s="263">
        <f t="shared" si="1"/>
        <v>0</v>
      </c>
      <c r="AJ10" s="263">
        <f t="shared" si="1"/>
        <v>18922.2</v>
      </c>
      <c r="AK10" s="263">
        <f t="shared" si="1"/>
        <v>0</v>
      </c>
      <c r="AL10" s="263">
        <f t="shared" si="1"/>
        <v>0</v>
      </c>
      <c r="AM10" s="263">
        <f t="shared" si="1"/>
        <v>0</v>
      </c>
      <c r="AN10" s="263">
        <f t="shared" si="1"/>
        <v>0</v>
      </c>
      <c r="AO10" s="263">
        <f t="shared" si="1"/>
        <v>54613.537399999994</v>
      </c>
      <c r="AP10" s="263">
        <f t="shared" si="1"/>
        <v>0</v>
      </c>
      <c r="AQ10" s="263">
        <f t="shared" si="1"/>
        <v>0</v>
      </c>
      <c r="AR10" s="263">
        <f t="shared" si="1"/>
        <v>0</v>
      </c>
      <c r="AS10" s="263">
        <f t="shared" si="1"/>
        <v>0</v>
      </c>
      <c r="AT10" s="263">
        <f t="shared" si="1"/>
        <v>13683.9</v>
      </c>
      <c r="AU10" s="263">
        <f t="shared" si="1"/>
        <v>0</v>
      </c>
      <c r="AV10" s="263">
        <f t="shared" si="1"/>
        <v>0</v>
      </c>
      <c r="AW10" s="263">
        <f t="shared" si="1"/>
        <v>0</v>
      </c>
      <c r="AX10" s="263">
        <f t="shared" si="1"/>
        <v>0</v>
      </c>
      <c r="AY10" s="263">
        <f t="shared" si="1"/>
        <v>8359.92</v>
      </c>
      <c r="AZ10" s="263">
        <f t="shared" si="1"/>
        <v>0</v>
      </c>
      <c r="BA10" s="263">
        <f t="shared" si="1"/>
        <v>0</v>
      </c>
      <c r="BB10" s="373"/>
      <c r="BC10" s="266">
        <f t="shared" ref="BC10:BC41" si="2">H10+K10+N10+Q10+T10+W10+Z10+AE10+AJ10+AO10+AT10+AY10</f>
        <v>224309.38420000003</v>
      </c>
    </row>
    <row r="11" spans="1:55" s="267" customFormat="1" ht="30.6" hidden="1" customHeight="1">
      <c r="A11" s="377"/>
      <c r="B11" s="377"/>
      <c r="C11" s="377"/>
      <c r="D11" s="264" t="s">
        <v>37</v>
      </c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374"/>
      <c r="BC11" s="266">
        <f t="shared" si="2"/>
        <v>0</v>
      </c>
    </row>
    <row r="12" spans="1:55" s="267" customFormat="1" ht="33.6" customHeight="1">
      <c r="A12" s="377"/>
      <c r="B12" s="377"/>
      <c r="C12" s="377"/>
      <c r="D12" s="285" t="s">
        <v>2</v>
      </c>
      <c r="E12" s="265">
        <f>E80+E114+E145</f>
        <v>1085.8</v>
      </c>
      <c r="F12" s="265">
        <f>F80+F145+F90</f>
        <v>749.78</v>
      </c>
      <c r="G12" s="265">
        <f>F12/E12*100</f>
        <v>69.05323263952846</v>
      </c>
      <c r="H12" s="265">
        <f t="shared" ref="H12:S12" si="3">H80+H114+H145</f>
        <v>0</v>
      </c>
      <c r="I12" s="265">
        <f t="shared" si="3"/>
        <v>0</v>
      </c>
      <c r="J12" s="265">
        <f t="shared" si="3"/>
        <v>0</v>
      </c>
      <c r="K12" s="265">
        <f t="shared" si="3"/>
        <v>0</v>
      </c>
      <c r="L12" s="265">
        <f t="shared" si="3"/>
        <v>0</v>
      </c>
      <c r="M12" s="265">
        <f t="shared" si="3"/>
        <v>0</v>
      </c>
      <c r="N12" s="265">
        <f t="shared" si="3"/>
        <v>0</v>
      </c>
      <c r="O12" s="265">
        <f t="shared" si="3"/>
        <v>0</v>
      </c>
      <c r="P12" s="265">
        <f t="shared" si="3"/>
        <v>0</v>
      </c>
      <c r="Q12" s="265">
        <f t="shared" si="3"/>
        <v>315</v>
      </c>
      <c r="R12" s="265">
        <f t="shared" si="3"/>
        <v>315</v>
      </c>
      <c r="S12" s="265">
        <f t="shared" si="3"/>
        <v>0</v>
      </c>
      <c r="T12" s="265">
        <f>T45+T90+T125</f>
        <v>35</v>
      </c>
      <c r="U12" s="265">
        <f>U45+U90+U125</f>
        <v>35</v>
      </c>
      <c r="V12" s="265">
        <f t="shared" ref="V12:BA12" si="4">V80+V114+V145</f>
        <v>0</v>
      </c>
      <c r="W12" s="265">
        <f t="shared" si="4"/>
        <v>270.39999999999998</v>
      </c>
      <c r="X12" s="265">
        <f t="shared" si="4"/>
        <v>270.39999999999998</v>
      </c>
      <c r="Y12" s="265">
        <f t="shared" si="4"/>
        <v>0</v>
      </c>
      <c r="Z12" s="265">
        <f t="shared" si="4"/>
        <v>129.38</v>
      </c>
      <c r="AA12" s="265">
        <f t="shared" si="4"/>
        <v>129.38</v>
      </c>
      <c r="AB12" s="265">
        <f t="shared" si="4"/>
        <v>0</v>
      </c>
      <c r="AC12" s="265">
        <f t="shared" si="4"/>
        <v>0</v>
      </c>
      <c r="AD12" s="265">
        <f t="shared" si="4"/>
        <v>0</v>
      </c>
      <c r="AE12" s="265">
        <f t="shared" si="4"/>
        <v>336.02</v>
      </c>
      <c r="AF12" s="265">
        <f t="shared" si="4"/>
        <v>0</v>
      </c>
      <c r="AG12" s="265">
        <f t="shared" si="4"/>
        <v>0</v>
      </c>
      <c r="AH12" s="265">
        <f t="shared" si="4"/>
        <v>0</v>
      </c>
      <c r="AI12" s="265">
        <f t="shared" si="4"/>
        <v>0</v>
      </c>
      <c r="AJ12" s="265">
        <f t="shared" si="4"/>
        <v>0</v>
      </c>
      <c r="AK12" s="265">
        <f t="shared" si="4"/>
        <v>0</v>
      </c>
      <c r="AL12" s="265">
        <f t="shared" si="4"/>
        <v>0</v>
      </c>
      <c r="AM12" s="265">
        <f t="shared" si="4"/>
        <v>0</v>
      </c>
      <c r="AN12" s="265">
        <f t="shared" si="4"/>
        <v>0</v>
      </c>
      <c r="AO12" s="265">
        <f t="shared" si="4"/>
        <v>0</v>
      </c>
      <c r="AP12" s="265">
        <f t="shared" si="4"/>
        <v>0</v>
      </c>
      <c r="AQ12" s="265">
        <f t="shared" si="4"/>
        <v>0</v>
      </c>
      <c r="AR12" s="265">
        <f t="shared" si="4"/>
        <v>0</v>
      </c>
      <c r="AS12" s="265">
        <f t="shared" si="4"/>
        <v>0</v>
      </c>
      <c r="AT12" s="265">
        <f t="shared" si="4"/>
        <v>0</v>
      </c>
      <c r="AU12" s="265">
        <f t="shared" si="4"/>
        <v>0</v>
      </c>
      <c r="AV12" s="265">
        <f t="shared" si="4"/>
        <v>0</v>
      </c>
      <c r="AW12" s="265">
        <f t="shared" si="4"/>
        <v>0</v>
      </c>
      <c r="AX12" s="265">
        <f t="shared" si="4"/>
        <v>0</v>
      </c>
      <c r="AY12" s="265">
        <f t="shared" si="4"/>
        <v>0</v>
      </c>
      <c r="AZ12" s="265">
        <f t="shared" si="4"/>
        <v>0</v>
      </c>
      <c r="BA12" s="265">
        <f t="shared" si="4"/>
        <v>0</v>
      </c>
      <c r="BB12" s="374"/>
      <c r="BC12" s="266">
        <f>H12+K12+N12+Q12+T12+W12+Z12+AE12+AJ12+AO12+AT12+AY12</f>
        <v>1085.8</v>
      </c>
    </row>
    <row r="13" spans="1:55" s="267" customFormat="1" ht="22.5" customHeight="1">
      <c r="A13" s="377"/>
      <c r="B13" s="377"/>
      <c r="C13" s="377"/>
      <c r="D13" s="264" t="s">
        <v>43</v>
      </c>
      <c r="E13" s="265">
        <f>E46+E91+E126</f>
        <v>208358.28012000001</v>
      </c>
      <c r="F13" s="265">
        <f>F19+F25+F40</f>
        <v>110418.48272</v>
      </c>
      <c r="G13" s="265">
        <f t="shared" ref="G13:G14" si="5">F13/E13*100</f>
        <v>52.994525898565946</v>
      </c>
      <c r="H13" s="265">
        <f t="shared" ref="H13:S13" si="6">H46+H91+H126</f>
        <v>10765.6</v>
      </c>
      <c r="I13" s="265">
        <f t="shared" si="6"/>
        <v>10765.6</v>
      </c>
      <c r="J13" s="265">
        <f t="shared" si="6"/>
        <v>0</v>
      </c>
      <c r="K13" s="265">
        <f t="shared" si="6"/>
        <v>14044</v>
      </c>
      <c r="L13" s="265">
        <f t="shared" si="6"/>
        <v>14044</v>
      </c>
      <c r="M13" s="265">
        <f t="shared" si="6"/>
        <v>0</v>
      </c>
      <c r="N13" s="265">
        <f t="shared" si="6"/>
        <v>13336.1</v>
      </c>
      <c r="O13" s="265">
        <f t="shared" si="6"/>
        <v>13336.1</v>
      </c>
      <c r="P13" s="265">
        <f t="shared" si="6"/>
        <v>0</v>
      </c>
      <c r="Q13" s="265">
        <f t="shared" si="6"/>
        <v>15634.4</v>
      </c>
      <c r="R13" s="265">
        <f t="shared" si="6"/>
        <v>15637.3</v>
      </c>
      <c r="S13" s="265">
        <f t="shared" si="6"/>
        <v>0</v>
      </c>
      <c r="T13" s="265">
        <f>T46+T91+T126</f>
        <v>22365.599999999999</v>
      </c>
      <c r="U13" s="265">
        <f>U46+U91+U126</f>
        <v>22362.7</v>
      </c>
      <c r="V13" s="265">
        <f t="shared" ref="V13:BA13" si="7">V46+V91+V126</f>
        <v>0</v>
      </c>
      <c r="W13" s="265">
        <f t="shared" si="7"/>
        <v>13794.4</v>
      </c>
      <c r="X13" s="265">
        <f t="shared" si="7"/>
        <v>13794.4</v>
      </c>
      <c r="Y13" s="265">
        <f t="shared" si="7"/>
        <v>0</v>
      </c>
      <c r="Z13" s="265">
        <f t="shared" si="7"/>
        <v>20478.382720000001</v>
      </c>
      <c r="AA13" s="265">
        <f t="shared" si="7"/>
        <v>20478.382720000001</v>
      </c>
      <c r="AB13" s="265">
        <f t="shared" si="7"/>
        <v>0</v>
      </c>
      <c r="AC13" s="265">
        <f t="shared" si="7"/>
        <v>0</v>
      </c>
      <c r="AD13" s="265">
        <f t="shared" si="7"/>
        <v>0</v>
      </c>
      <c r="AE13" s="265">
        <f t="shared" si="7"/>
        <v>10587.6</v>
      </c>
      <c r="AF13" s="265">
        <f t="shared" si="7"/>
        <v>0</v>
      </c>
      <c r="AG13" s="265">
        <f t="shared" si="7"/>
        <v>0</v>
      </c>
      <c r="AH13" s="265">
        <f t="shared" si="7"/>
        <v>0</v>
      </c>
      <c r="AI13" s="265">
        <f t="shared" si="7"/>
        <v>0</v>
      </c>
      <c r="AJ13" s="265">
        <f t="shared" si="7"/>
        <v>17057.2</v>
      </c>
      <c r="AK13" s="265">
        <f t="shared" si="7"/>
        <v>0</v>
      </c>
      <c r="AL13" s="265">
        <f t="shared" si="7"/>
        <v>0</v>
      </c>
      <c r="AM13" s="265">
        <f t="shared" si="7"/>
        <v>0</v>
      </c>
      <c r="AN13" s="265">
        <f t="shared" si="7"/>
        <v>0</v>
      </c>
      <c r="AO13" s="265">
        <f t="shared" si="7"/>
        <v>52716.187399999995</v>
      </c>
      <c r="AP13" s="265">
        <f t="shared" si="7"/>
        <v>0</v>
      </c>
      <c r="AQ13" s="265">
        <f t="shared" si="7"/>
        <v>0</v>
      </c>
      <c r="AR13" s="265">
        <f t="shared" si="7"/>
        <v>0</v>
      </c>
      <c r="AS13" s="265">
        <f t="shared" si="7"/>
        <v>0</v>
      </c>
      <c r="AT13" s="265">
        <f t="shared" si="7"/>
        <v>11606.8</v>
      </c>
      <c r="AU13" s="265">
        <f t="shared" si="7"/>
        <v>0</v>
      </c>
      <c r="AV13" s="265">
        <f t="shared" si="7"/>
        <v>0</v>
      </c>
      <c r="AW13" s="265">
        <f t="shared" si="7"/>
        <v>0</v>
      </c>
      <c r="AX13" s="265">
        <f t="shared" si="7"/>
        <v>0</v>
      </c>
      <c r="AY13" s="265">
        <f t="shared" si="7"/>
        <v>5972.01</v>
      </c>
      <c r="AZ13" s="265">
        <f t="shared" si="7"/>
        <v>0</v>
      </c>
      <c r="BA13" s="265">
        <f t="shared" si="7"/>
        <v>0</v>
      </c>
      <c r="BB13" s="374"/>
      <c r="BC13" s="266">
        <f t="shared" si="2"/>
        <v>208358.28012000001</v>
      </c>
    </row>
    <row r="14" spans="1:55" s="267" customFormat="1" ht="30.6" customHeight="1">
      <c r="A14" s="377"/>
      <c r="B14" s="377"/>
      <c r="C14" s="377"/>
      <c r="D14" s="264" t="s">
        <v>357</v>
      </c>
      <c r="E14" s="265">
        <f>E127</f>
        <v>14865.30408</v>
      </c>
      <c r="F14" s="265">
        <f>F127</f>
        <v>5842.9440800000002</v>
      </c>
      <c r="G14" s="265">
        <f t="shared" si="5"/>
        <v>39.305916976573549</v>
      </c>
      <c r="H14" s="265">
        <f t="shared" ref="H14:BA14" si="8">H127</f>
        <v>117.5</v>
      </c>
      <c r="I14" s="265">
        <f t="shared" si="8"/>
        <v>117.5</v>
      </c>
      <c r="J14" s="265">
        <f t="shared" si="8"/>
        <v>0</v>
      </c>
      <c r="K14" s="265">
        <f t="shared" si="8"/>
        <v>340</v>
      </c>
      <c r="L14" s="265">
        <f t="shared" si="8"/>
        <v>340</v>
      </c>
      <c r="M14" s="265">
        <f t="shared" si="8"/>
        <v>0</v>
      </c>
      <c r="N14" s="265">
        <f t="shared" si="8"/>
        <v>480.2</v>
      </c>
      <c r="O14" s="265">
        <f t="shared" si="8"/>
        <v>480.2</v>
      </c>
      <c r="P14" s="265">
        <f t="shared" si="8"/>
        <v>0</v>
      </c>
      <c r="Q14" s="265">
        <f t="shared" si="8"/>
        <v>458</v>
      </c>
      <c r="R14" s="265">
        <f t="shared" si="8"/>
        <v>458</v>
      </c>
      <c r="S14" s="265">
        <f t="shared" si="8"/>
        <v>0</v>
      </c>
      <c r="T14" s="265">
        <f t="shared" si="8"/>
        <v>684.1</v>
      </c>
      <c r="U14" s="265">
        <f t="shared" si="8"/>
        <v>684.1</v>
      </c>
      <c r="V14" s="265">
        <f t="shared" si="8"/>
        <v>0</v>
      </c>
      <c r="W14" s="265">
        <f t="shared" si="8"/>
        <v>1573</v>
      </c>
      <c r="X14" s="265">
        <f t="shared" si="8"/>
        <v>1573</v>
      </c>
      <c r="Y14" s="265">
        <f t="shared" si="8"/>
        <v>0</v>
      </c>
      <c r="Z14" s="265">
        <f t="shared" si="8"/>
        <v>2190.14408</v>
      </c>
      <c r="AA14" s="265">
        <f t="shared" si="8"/>
        <v>2190.14408</v>
      </c>
      <c r="AB14" s="265">
        <f t="shared" si="8"/>
        <v>0</v>
      </c>
      <c r="AC14" s="265">
        <f t="shared" si="8"/>
        <v>0</v>
      </c>
      <c r="AD14" s="265">
        <f t="shared" si="8"/>
        <v>0</v>
      </c>
      <c r="AE14" s="265">
        <f t="shared" si="8"/>
        <v>795</v>
      </c>
      <c r="AF14" s="265">
        <f t="shared" si="8"/>
        <v>0</v>
      </c>
      <c r="AG14" s="265">
        <f t="shared" si="8"/>
        <v>0</v>
      </c>
      <c r="AH14" s="265">
        <f t="shared" si="8"/>
        <v>0</v>
      </c>
      <c r="AI14" s="265">
        <f t="shared" si="8"/>
        <v>0</v>
      </c>
      <c r="AJ14" s="265">
        <f t="shared" si="8"/>
        <v>1865</v>
      </c>
      <c r="AK14" s="265">
        <f t="shared" si="8"/>
        <v>0</v>
      </c>
      <c r="AL14" s="265">
        <f t="shared" si="8"/>
        <v>0</v>
      </c>
      <c r="AM14" s="265">
        <f t="shared" si="8"/>
        <v>0</v>
      </c>
      <c r="AN14" s="265">
        <f t="shared" si="8"/>
        <v>0</v>
      </c>
      <c r="AO14" s="265">
        <f t="shared" si="8"/>
        <v>1897.35</v>
      </c>
      <c r="AP14" s="265">
        <f t="shared" si="8"/>
        <v>0</v>
      </c>
      <c r="AQ14" s="265">
        <f t="shared" si="8"/>
        <v>0</v>
      </c>
      <c r="AR14" s="265">
        <f t="shared" si="8"/>
        <v>0</v>
      </c>
      <c r="AS14" s="265">
        <f t="shared" si="8"/>
        <v>0</v>
      </c>
      <c r="AT14" s="265">
        <f t="shared" si="8"/>
        <v>2077.1</v>
      </c>
      <c r="AU14" s="265">
        <f t="shared" si="8"/>
        <v>0</v>
      </c>
      <c r="AV14" s="265">
        <f t="shared" si="8"/>
        <v>0</v>
      </c>
      <c r="AW14" s="265">
        <f t="shared" si="8"/>
        <v>0</v>
      </c>
      <c r="AX14" s="265">
        <f t="shared" si="8"/>
        <v>0</v>
      </c>
      <c r="AY14" s="265">
        <f t="shared" si="8"/>
        <v>2387.91</v>
      </c>
      <c r="AZ14" s="265">
        <f t="shared" si="8"/>
        <v>0</v>
      </c>
      <c r="BA14" s="265">
        <f t="shared" si="8"/>
        <v>0</v>
      </c>
      <c r="BB14" s="374"/>
      <c r="BC14" s="266">
        <f t="shared" si="2"/>
        <v>14865.304080000002</v>
      </c>
    </row>
    <row r="15" spans="1:55" ht="19.5" customHeight="1">
      <c r="A15" s="375" t="s">
        <v>36</v>
      </c>
      <c r="B15" s="375"/>
      <c r="C15" s="375"/>
      <c r="D15" s="188"/>
      <c r="E15" s="122"/>
      <c r="F15" s="265"/>
      <c r="G15" s="122"/>
      <c r="H15" s="122"/>
      <c r="I15" s="122"/>
      <c r="J15" s="122"/>
      <c r="K15" s="122"/>
      <c r="L15" s="122"/>
      <c r="M15" s="122"/>
      <c r="N15" s="158"/>
      <c r="O15" s="158"/>
      <c r="P15" s="158"/>
      <c r="Q15" s="165"/>
      <c r="R15" s="165"/>
      <c r="S15" s="165"/>
      <c r="T15" s="122"/>
      <c r="U15" s="122"/>
      <c r="V15" s="122"/>
      <c r="W15" s="172"/>
      <c r="X15" s="172"/>
      <c r="Y15" s="172"/>
      <c r="Z15" s="177"/>
      <c r="AA15" s="177"/>
      <c r="AB15" s="177"/>
      <c r="AC15" s="177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26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206"/>
      <c r="BC15" s="222">
        <f t="shared" si="2"/>
        <v>0</v>
      </c>
    </row>
    <row r="16" spans="1:55" s="205" customFormat="1" ht="18.75" customHeight="1">
      <c r="A16" s="356" t="s">
        <v>332</v>
      </c>
      <c r="B16" s="368"/>
      <c r="C16" s="368"/>
      <c r="D16" s="195" t="s">
        <v>41</v>
      </c>
      <c r="E16" s="121">
        <f>SUM(E19)</f>
        <v>64834.380699999994</v>
      </c>
      <c r="F16" s="263">
        <f>F17+F18+F19+F20</f>
        <v>19604.0933</v>
      </c>
      <c r="G16" s="121">
        <f t="shared" ref="G16:G19" si="9">F16/E16*100</f>
        <v>30.237187566750372</v>
      </c>
      <c r="H16" s="121">
        <f t="shared" ref="H16" si="10">H112</f>
        <v>3511.8</v>
      </c>
      <c r="I16" s="121">
        <f t="shared" ref="F16:BA16" si="11">I17+I18+I19+I20</f>
        <v>3511.8</v>
      </c>
      <c r="J16" s="121">
        <f t="shared" si="11"/>
        <v>0</v>
      </c>
      <c r="K16" s="121">
        <f t="shared" si="11"/>
        <v>17.899999999999999</v>
      </c>
      <c r="L16" s="121">
        <f t="shared" si="11"/>
        <v>17.899999999999999</v>
      </c>
      <c r="M16" s="121">
        <f t="shared" si="11"/>
        <v>0</v>
      </c>
      <c r="N16" s="159">
        <f t="shared" si="11"/>
        <v>663.1</v>
      </c>
      <c r="O16" s="159">
        <f t="shared" si="11"/>
        <v>663.1</v>
      </c>
      <c r="P16" s="159">
        <f t="shared" si="11"/>
        <v>0</v>
      </c>
      <c r="Q16" s="166">
        <f t="shared" si="11"/>
        <v>341.90000000000003</v>
      </c>
      <c r="R16" s="166">
        <f t="shared" si="11"/>
        <v>344.8</v>
      </c>
      <c r="S16" s="166">
        <f t="shared" si="11"/>
        <v>0</v>
      </c>
      <c r="T16" s="121">
        <f t="shared" si="11"/>
        <v>7090.6</v>
      </c>
      <c r="U16" s="121">
        <f t="shared" si="11"/>
        <v>7087.7000000000007</v>
      </c>
      <c r="V16" s="121">
        <f t="shared" si="11"/>
        <v>0</v>
      </c>
      <c r="W16" s="173">
        <f t="shared" si="11"/>
        <v>3743</v>
      </c>
      <c r="X16" s="173">
        <f t="shared" si="11"/>
        <v>3743</v>
      </c>
      <c r="Y16" s="173">
        <f t="shared" si="11"/>
        <v>0</v>
      </c>
      <c r="Z16" s="178">
        <f t="shared" si="11"/>
        <v>4235.7933000000003</v>
      </c>
      <c r="AA16" s="178">
        <f t="shared" si="11"/>
        <v>4235.7933000000003</v>
      </c>
      <c r="AB16" s="178">
        <f t="shared" si="11"/>
        <v>0</v>
      </c>
      <c r="AC16" s="178">
        <f t="shared" si="11"/>
        <v>0</v>
      </c>
      <c r="AD16" s="121">
        <f t="shared" si="11"/>
        <v>0</v>
      </c>
      <c r="AE16" s="121">
        <f t="shared" si="11"/>
        <v>0</v>
      </c>
      <c r="AF16" s="121">
        <f t="shared" si="11"/>
        <v>0</v>
      </c>
      <c r="AG16" s="121">
        <f t="shared" si="11"/>
        <v>0</v>
      </c>
      <c r="AH16" s="121">
        <f t="shared" si="11"/>
        <v>0</v>
      </c>
      <c r="AI16" s="121">
        <f t="shared" si="11"/>
        <v>0</v>
      </c>
      <c r="AJ16" s="121">
        <f t="shared" si="11"/>
        <v>6213.8</v>
      </c>
      <c r="AK16" s="121">
        <f t="shared" si="11"/>
        <v>0</v>
      </c>
      <c r="AL16" s="121">
        <f t="shared" si="11"/>
        <v>0</v>
      </c>
      <c r="AM16" s="121">
        <f t="shared" si="11"/>
        <v>0</v>
      </c>
      <c r="AN16" s="121">
        <f t="shared" si="11"/>
        <v>0</v>
      </c>
      <c r="AO16" s="263">
        <f t="shared" si="11"/>
        <v>39016.487399999998</v>
      </c>
      <c r="AP16" s="121">
        <f t="shared" si="11"/>
        <v>0</v>
      </c>
      <c r="AQ16" s="121">
        <f t="shared" si="11"/>
        <v>0</v>
      </c>
      <c r="AR16" s="121">
        <f t="shared" si="11"/>
        <v>0</v>
      </c>
      <c r="AS16" s="121">
        <f t="shared" si="11"/>
        <v>0</v>
      </c>
      <c r="AT16" s="121">
        <f t="shared" si="11"/>
        <v>0</v>
      </c>
      <c r="AU16" s="121">
        <f t="shared" si="11"/>
        <v>0</v>
      </c>
      <c r="AV16" s="121">
        <f t="shared" si="11"/>
        <v>0</v>
      </c>
      <c r="AW16" s="121">
        <f t="shared" si="11"/>
        <v>0</v>
      </c>
      <c r="AX16" s="121">
        <f t="shared" si="11"/>
        <v>0</v>
      </c>
      <c r="AY16" s="121">
        <f t="shared" si="11"/>
        <v>0</v>
      </c>
      <c r="AZ16" s="121">
        <f t="shared" si="11"/>
        <v>0</v>
      </c>
      <c r="BA16" s="121">
        <f t="shared" si="11"/>
        <v>0</v>
      </c>
      <c r="BB16" s="353"/>
      <c r="BC16" s="228">
        <f t="shared" si="2"/>
        <v>64834.380699999994</v>
      </c>
    </row>
    <row r="17" spans="1:55" hidden="1">
      <c r="A17" s="368"/>
      <c r="B17" s="368"/>
      <c r="C17" s="368"/>
      <c r="D17" s="188" t="s">
        <v>37</v>
      </c>
      <c r="E17" s="122">
        <f t="shared" ref="E16:E18" si="12">E113</f>
        <v>0</v>
      </c>
      <c r="F17" s="287"/>
      <c r="G17" s="122" t="e">
        <f t="shared" si="9"/>
        <v>#DIV/0!</v>
      </c>
      <c r="H17" s="122">
        <f t="shared" ref="H17" si="13">H113</f>
        <v>0</v>
      </c>
      <c r="I17" s="122"/>
      <c r="J17" s="122"/>
      <c r="K17" s="122"/>
      <c r="L17" s="122"/>
      <c r="M17" s="122"/>
      <c r="N17" s="158"/>
      <c r="O17" s="158"/>
      <c r="P17" s="158"/>
      <c r="Q17" s="165"/>
      <c r="R17" s="165"/>
      <c r="S17" s="165"/>
      <c r="T17" s="122"/>
      <c r="U17" s="122"/>
      <c r="V17" s="122"/>
      <c r="W17" s="172"/>
      <c r="X17" s="172"/>
      <c r="Y17" s="172"/>
      <c r="Z17" s="177"/>
      <c r="AA17" s="177"/>
      <c r="AB17" s="177"/>
      <c r="AC17" s="177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26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368"/>
      <c r="BC17" s="222">
        <f t="shared" si="2"/>
        <v>0</v>
      </c>
    </row>
    <row r="18" spans="1:55" ht="33.6" hidden="1" customHeight="1">
      <c r="A18" s="368"/>
      <c r="B18" s="368"/>
      <c r="C18" s="368"/>
      <c r="D18" s="188" t="s">
        <v>2</v>
      </c>
      <c r="E18" s="122">
        <f t="shared" si="12"/>
        <v>50</v>
      </c>
      <c r="F18" s="265"/>
      <c r="G18" s="122">
        <f t="shared" si="9"/>
        <v>0</v>
      </c>
      <c r="H18" s="122">
        <f t="shared" ref="H18" si="14">H114</f>
        <v>0</v>
      </c>
      <c r="I18" s="122"/>
      <c r="J18" s="122"/>
      <c r="K18" s="122"/>
      <c r="L18" s="122"/>
      <c r="M18" s="122"/>
      <c r="N18" s="158"/>
      <c r="O18" s="158"/>
      <c r="P18" s="158"/>
      <c r="Q18" s="165"/>
      <c r="R18" s="165"/>
      <c r="S18" s="165"/>
      <c r="T18" s="122"/>
      <c r="U18" s="122"/>
      <c r="V18" s="122"/>
      <c r="W18" s="172"/>
      <c r="X18" s="172"/>
      <c r="Y18" s="172"/>
      <c r="Z18" s="177"/>
      <c r="AA18" s="177"/>
      <c r="AB18" s="177"/>
      <c r="AC18" s="177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26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368"/>
      <c r="BC18" s="222">
        <f t="shared" si="2"/>
        <v>0</v>
      </c>
    </row>
    <row r="19" spans="1:55">
      <c r="A19" s="368"/>
      <c r="B19" s="368"/>
      <c r="C19" s="368"/>
      <c r="D19" s="188" t="s">
        <v>43</v>
      </c>
      <c r="E19" s="122">
        <f>E115</f>
        <v>64834.380699999994</v>
      </c>
      <c r="F19" s="265">
        <f>F115</f>
        <v>19604.0933</v>
      </c>
      <c r="G19" s="122">
        <f t="shared" si="9"/>
        <v>30.237187566750372</v>
      </c>
      <c r="H19" s="122">
        <f t="shared" ref="H19:W20" si="15">H115</f>
        <v>3511.8</v>
      </c>
      <c r="I19" s="122">
        <f t="shared" si="15"/>
        <v>3511.8</v>
      </c>
      <c r="J19" s="122">
        <f t="shared" si="15"/>
        <v>0</v>
      </c>
      <c r="K19" s="122">
        <f t="shared" si="15"/>
        <v>17.899999999999999</v>
      </c>
      <c r="L19" s="122">
        <f t="shared" si="15"/>
        <v>17.899999999999999</v>
      </c>
      <c r="M19" s="122">
        <f t="shared" si="15"/>
        <v>0</v>
      </c>
      <c r="N19" s="158">
        <f t="shared" si="15"/>
        <v>663.1</v>
      </c>
      <c r="O19" s="158">
        <f t="shared" si="15"/>
        <v>663.1</v>
      </c>
      <c r="P19" s="158">
        <f t="shared" si="15"/>
        <v>0</v>
      </c>
      <c r="Q19" s="165">
        <f t="shared" si="15"/>
        <v>341.90000000000003</v>
      </c>
      <c r="R19" s="165">
        <f t="shared" si="15"/>
        <v>344.8</v>
      </c>
      <c r="S19" s="165">
        <f t="shared" si="15"/>
        <v>0</v>
      </c>
      <c r="T19" s="122">
        <f t="shared" si="15"/>
        <v>7090.6</v>
      </c>
      <c r="U19" s="122">
        <f t="shared" si="15"/>
        <v>7087.7000000000007</v>
      </c>
      <c r="V19" s="122">
        <f t="shared" si="15"/>
        <v>0</v>
      </c>
      <c r="W19" s="172">
        <f t="shared" si="15"/>
        <v>3743</v>
      </c>
      <c r="X19" s="172">
        <f t="shared" ref="X19:BA19" si="16">X115</f>
        <v>3743</v>
      </c>
      <c r="Y19" s="172">
        <f t="shared" si="16"/>
        <v>0</v>
      </c>
      <c r="Z19" s="177">
        <f t="shared" si="16"/>
        <v>4235.7933000000003</v>
      </c>
      <c r="AA19" s="177">
        <f t="shared" si="16"/>
        <v>4235.7933000000003</v>
      </c>
      <c r="AB19" s="177">
        <f t="shared" si="16"/>
        <v>0</v>
      </c>
      <c r="AC19" s="177">
        <f t="shared" si="16"/>
        <v>0</v>
      </c>
      <c r="AD19" s="122">
        <f t="shared" si="16"/>
        <v>0</v>
      </c>
      <c r="AE19" s="122">
        <f t="shared" si="16"/>
        <v>0</v>
      </c>
      <c r="AF19" s="122">
        <f t="shared" si="16"/>
        <v>0</v>
      </c>
      <c r="AG19" s="122">
        <f t="shared" si="16"/>
        <v>0</v>
      </c>
      <c r="AH19" s="122">
        <f t="shared" si="16"/>
        <v>0</v>
      </c>
      <c r="AI19" s="122">
        <f t="shared" si="16"/>
        <v>0</v>
      </c>
      <c r="AJ19" s="122">
        <f t="shared" si="16"/>
        <v>6213.8</v>
      </c>
      <c r="AK19" s="122">
        <f t="shared" si="16"/>
        <v>0</v>
      </c>
      <c r="AL19" s="122">
        <f t="shared" si="16"/>
        <v>0</v>
      </c>
      <c r="AM19" s="122">
        <f t="shared" si="16"/>
        <v>0</v>
      </c>
      <c r="AN19" s="122">
        <f t="shared" si="16"/>
        <v>0</v>
      </c>
      <c r="AO19" s="265">
        <f t="shared" si="16"/>
        <v>39016.487399999998</v>
      </c>
      <c r="AP19" s="122">
        <f t="shared" si="16"/>
        <v>0</v>
      </c>
      <c r="AQ19" s="122">
        <f t="shared" si="16"/>
        <v>0</v>
      </c>
      <c r="AR19" s="122">
        <f t="shared" si="16"/>
        <v>0</v>
      </c>
      <c r="AS19" s="122">
        <f t="shared" si="16"/>
        <v>0</v>
      </c>
      <c r="AT19" s="122">
        <f t="shared" si="16"/>
        <v>0</v>
      </c>
      <c r="AU19" s="122">
        <f t="shared" si="16"/>
        <v>0</v>
      </c>
      <c r="AV19" s="122">
        <f t="shared" si="16"/>
        <v>0</v>
      </c>
      <c r="AW19" s="122">
        <f t="shared" si="16"/>
        <v>0</v>
      </c>
      <c r="AX19" s="122">
        <f t="shared" si="16"/>
        <v>0</v>
      </c>
      <c r="AY19" s="122">
        <f t="shared" si="16"/>
        <v>0</v>
      </c>
      <c r="AZ19" s="122">
        <f t="shared" si="16"/>
        <v>0</v>
      </c>
      <c r="BA19" s="122">
        <f t="shared" si="16"/>
        <v>0</v>
      </c>
      <c r="BB19" s="368"/>
      <c r="BC19" s="222">
        <f t="shared" si="2"/>
        <v>64834.380699999994</v>
      </c>
    </row>
    <row r="20" spans="1:55" ht="34.950000000000003" hidden="1" customHeight="1">
      <c r="A20" s="368"/>
      <c r="B20" s="368"/>
      <c r="C20" s="368"/>
      <c r="D20" s="188" t="s">
        <v>270</v>
      </c>
      <c r="E20" s="122">
        <f t="shared" ref="E20" si="17">E116</f>
        <v>0</v>
      </c>
      <c r="F20" s="265"/>
      <c r="G20" s="122"/>
      <c r="H20" s="122">
        <f t="shared" si="15"/>
        <v>0</v>
      </c>
      <c r="I20" s="122"/>
      <c r="J20" s="122"/>
      <c r="K20" s="122"/>
      <c r="L20" s="122"/>
      <c r="M20" s="122"/>
      <c r="N20" s="158"/>
      <c r="O20" s="158"/>
      <c r="P20" s="158"/>
      <c r="Q20" s="165"/>
      <c r="R20" s="165"/>
      <c r="S20" s="165"/>
      <c r="T20" s="122"/>
      <c r="U20" s="122"/>
      <c r="V20" s="122"/>
      <c r="W20" s="172"/>
      <c r="X20" s="172"/>
      <c r="Y20" s="172"/>
      <c r="Z20" s="177"/>
      <c r="AA20" s="177"/>
      <c r="AB20" s="177"/>
      <c r="AC20" s="177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26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368"/>
      <c r="BC20" s="222">
        <f t="shared" si="2"/>
        <v>0</v>
      </c>
    </row>
    <row r="21" spans="1:55" ht="18" customHeight="1">
      <c r="A21" s="375" t="s">
        <v>36</v>
      </c>
      <c r="B21" s="375"/>
      <c r="C21" s="375"/>
      <c r="D21" s="188"/>
      <c r="E21" s="122"/>
      <c r="F21" s="265"/>
      <c r="G21" s="122"/>
      <c r="H21" s="122"/>
      <c r="I21" s="122"/>
      <c r="J21" s="122"/>
      <c r="K21" s="122"/>
      <c r="L21" s="122"/>
      <c r="M21" s="122"/>
      <c r="N21" s="158"/>
      <c r="O21" s="158"/>
      <c r="P21" s="158"/>
      <c r="Q21" s="165"/>
      <c r="R21" s="165"/>
      <c r="S21" s="165"/>
      <c r="T21" s="122"/>
      <c r="U21" s="122"/>
      <c r="V21" s="122"/>
      <c r="W21" s="172"/>
      <c r="X21" s="172"/>
      <c r="Y21" s="172"/>
      <c r="Z21" s="177"/>
      <c r="AA21" s="177"/>
      <c r="AB21" s="177"/>
      <c r="AC21" s="177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26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368"/>
      <c r="BC21" s="222">
        <f t="shared" si="2"/>
        <v>0</v>
      </c>
    </row>
    <row r="22" spans="1:55" ht="34.950000000000003" customHeight="1">
      <c r="A22" s="356" t="s">
        <v>282</v>
      </c>
      <c r="B22" s="356"/>
      <c r="C22" s="356"/>
      <c r="D22" s="195" t="s">
        <v>41</v>
      </c>
      <c r="E22" s="121">
        <f>E23+E24+E25+E26</f>
        <v>10363.799999999999</v>
      </c>
      <c r="F22" s="263">
        <f>F23+F24+F25+F26</f>
        <v>7332.6799999999994</v>
      </c>
      <c r="G22" s="122">
        <f t="shared" ref="G22:G41" si="18">F22/E22*100</f>
        <v>70.752812674887593</v>
      </c>
      <c r="H22" s="121">
        <f t="shared" ref="H22:BA22" si="19">H23+H24+H25+H26</f>
        <v>0</v>
      </c>
      <c r="I22" s="121">
        <f t="shared" si="19"/>
        <v>0</v>
      </c>
      <c r="J22" s="121">
        <f t="shared" si="19"/>
        <v>0</v>
      </c>
      <c r="K22" s="121">
        <f t="shared" si="19"/>
        <v>1279.9000000000001</v>
      </c>
      <c r="L22" s="121">
        <f t="shared" si="19"/>
        <v>1279.9000000000001</v>
      </c>
      <c r="M22" s="121">
        <f t="shared" si="19"/>
        <v>0</v>
      </c>
      <c r="N22" s="159">
        <f t="shared" si="19"/>
        <v>673</v>
      </c>
      <c r="O22" s="159">
        <f t="shared" si="19"/>
        <v>673</v>
      </c>
      <c r="P22" s="159">
        <f t="shared" si="19"/>
        <v>0</v>
      </c>
      <c r="Q22" s="166">
        <f t="shared" si="19"/>
        <v>1592.5</v>
      </c>
      <c r="R22" s="166">
        <f t="shared" si="19"/>
        <v>1592.5</v>
      </c>
      <c r="S22" s="166">
        <f t="shared" si="19"/>
        <v>0</v>
      </c>
      <c r="T22" s="121">
        <f t="shared" si="19"/>
        <v>275</v>
      </c>
      <c r="U22" s="121">
        <f t="shared" si="19"/>
        <v>275</v>
      </c>
      <c r="V22" s="121">
        <f t="shared" si="19"/>
        <v>0</v>
      </c>
      <c r="W22" s="173">
        <f t="shared" si="19"/>
        <v>921.8</v>
      </c>
      <c r="X22" s="173">
        <f t="shared" si="19"/>
        <v>921.8</v>
      </c>
      <c r="Y22" s="173">
        <f t="shared" si="19"/>
        <v>0</v>
      </c>
      <c r="Z22" s="178">
        <f t="shared" si="19"/>
        <v>2590.48</v>
      </c>
      <c r="AA22" s="178">
        <f t="shared" si="19"/>
        <v>2590.48</v>
      </c>
      <c r="AB22" s="178">
        <f t="shared" si="19"/>
        <v>0</v>
      </c>
      <c r="AC22" s="178">
        <f t="shared" si="19"/>
        <v>0</v>
      </c>
      <c r="AD22" s="121">
        <f t="shared" si="19"/>
        <v>0</v>
      </c>
      <c r="AE22" s="121">
        <f t="shared" si="19"/>
        <v>386.02</v>
      </c>
      <c r="AF22" s="121">
        <f t="shared" si="19"/>
        <v>0</v>
      </c>
      <c r="AG22" s="121">
        <f t="shared" si="19"/>
        <v>0</v>
      </c>
      <c r="AH22" s="121">
        <f t="shared" si="19"/>
        <v>0</v>
      </c>
      <c r="AI22" s="121">
        <f t="shared" si="19"/>
        <v>0</v>
      </c>
      <c r="AJ22" s="121">
        <f t="shared" si="19"/>
        <v>60</v>
      </c>
      <c r="AK22" s="121">
        <f t="shared" si="19"/>
        <v>0</v>
      </c>
      <c r="AL22" s="121">
        <f t="shared" si="19"/>
        <v>0</v>
      </c>
      <c r="AM22" s="121">
        <f t="shared" si="19"/>
        <v>0</v>
      </c>
      <c r="AN22" s="121">
        <f t="shared" si="19"/>
        <v>0</v>
      </c>
      <c r="AO22" s="263">
        <f t="shared" si="19"/>
        <v>2525.1</v>
      </c>
      <c r="AP22" s="121">
        <f t="shared" si="19"/>
        <v>0</v>
      </c>
      <c r="AQ22" s="121">
        <f t="shared" si="19"/>
        <v>0</v>
      </c>
      <c r="AR22" s="121">
        <f t="shared" si="19"/>
        <v>0</v>
      </c>
      <c r="AS22" s="121">
        <f t="shared" si="19"/>
        <v>0</v>
      </c>
      <c r="AT22" s="121">
        <f t="shared" si="19"/>
        <v>30</v>
      </c>
      <c r="AU22" s="121">
        <f t="shared" si="19"/>
        <v>0</v>
      </c>
      <c r="AV22" s="121">
        <f t="shared" si="19"/>
        <v>0</v>
      </c>
      <c r="AW22" s="121">
        <f t="shared" si="19"/>
        <v>0</v>
      </c>
      <c r="AX22" s="121">
        <f t="shared" si="19"/>
        <v>0</v>
      </c>
      <c r="AY22" s="121">
        <f t="shared" si="19"/>
        <v>30</v>
      </c>
      <c r="AZ22" s="121">
        <f t="shared" si="19"/>
        <v>0</v>
      </c>
      <c r="BA22" s="121">
        <f t="shared" si="19"/>
        <v>0</v>
      </c>
      <c r="BB22" s="368"/>
      <c r="BC22" s="222">
        <f t="shared" si="2"/>
        <v>10363.800000000001</v>
      </c>
    </row>
    <row r="23" spans="1:55" ht="34.950000000000003" hidden="1" customHeight="1">
      <c r="A23" s="356"/>
      <c r="B23" s="356"/>
      <c r="C23" s="356"/>
      <c r="D23" s="188" t="s">
        <v>37</v>
      </c>
      <c r="E23" s="122">
        <f>E44</f>
        <v>0</v>
      </c>
      <c r="F23" s="265"/>
      <c r="G23" s="122" t="e">
        <f t="shared" si="18"/>
        <v>#DIV/0!</v>
      </c>
      <c r="H23" s="122">
        <f>H44</f>
        <v>0</v>
      </c>
      <c r="I23" s="122"/>
      <c r="J23" s="122"/>
      <c r="K23" s="122"/>
      <c r="L23" s="122"/>
      <c r="M23" s="122"/>
      <c r="N23" s="158"/>
      <c r="O23" s="158"/>
      <c r="P23" s="158"/>
      <c r="Q23" s="165"/>
      <c r="R23" s="165"/>
      <c r="S23" s="165"/>
      <c r="T23" s="122"/>
      <c r="U23" s="122"/>
      <c r="V23" s="122"/>
      <c r="W23" s="172"/>
      <c r="X23" s="172"/>
      <c r="Y23" s="172"/>
      <c r="Z23" s="177"/>
      <c r="AA23" s="177"/>
      <c r="AB23" s="177"/>
      <c r="AC23" s="177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26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368"/>
      <c r="BC23" s="222">
        <f t="shared" si="2"/>
        <v>0</v>
      </c>
    </row>
    <row r="24" spans="1:55" ht="34.950000000000003" customHeight="1">
      <c r="A24" s="356"/>
      <c r="B24" s="356"/>
      <c r="C24" s="356"/>
      <c r="D24" s="197" t="s">
        <v>2</v>
      </c>
      <c r="E24" s="122">
        <f t="shared" ref="E24:T26" si="20">E45</f>
        <v>1035.8</v>
      </c>
      <c r="F24" s="265">
        <f t="shared" si="20"/>
        <v>699.78</v>
      </c>
      <c r="G24" s="122">
        <f t="shared" si="18"/>
        <v>67.559374396601655</v>
      </c>
      <c r="H24" s="122">
        <f t="shared" si="20"/>
        <v>0</v>
      </c>
      <c r="I24" s="122">
        <f t="shared" si="20"/>
        <v>0</v>
      </c>
      <c r="J24" s="122">
        <f t="shared" si="20"/>
        <v>0</v>
      </c>
      <c r="K24" s="122">
        <f t="shared" si="20"/>
        <v>0</v>
      </c>
      <c r="L24" s="122">
        <f t="shared" si="20"/>
        <v>0</v>
      </c>
      <c r="M24" s="122">
        <f t="shared" si="20"/>
        <v>0</v>
      </c>
      <c r="N24" s="158">
        <f t="shared" si="20"/>
        <v>0</v>
      </c>
      <c r="O24" s="158">
        <f t="shared" si="20"/>
        <v>0</v>
      </c>
      <c r="P24" s="158">
        <f t="shared" si="20"/>
        <v>0</v>
      </c>
      <c r="Q24" s="165">
        <f t="shared" si="20"/>
        <v>300</v>
      </c>
      <c r="R24" s="165">
        <f t="shared" si="20"/>
        <v>300</v>
      </c>
      <c r="S24" s="165">
        <f t="shared" si="20"/>
        <v>0</v>
      </c>
      <c r="T24" s="122">
        <f t="shared" si="20"/>
        <v>0</v>
      </c>
      <c r="U24" s="122">
        <f t="shared" ref="U24:BA25" si="21">U45</f>
        <v>0</v>
      </c>
      <c r="V24" s="122">
        <f t="shared" si="21"/>
        <v>0</v>
      </c>
      <c r="W24" s="172">
        <f t="shared" si="21"/>
        <v>270.39999999999998</v>
      </c>
      <c r="X24" s="172">
        <f t="shared" si="21"/>
        <v>270.39999999999998</v>
      </c>
      <c r="Y24" s="172">
        <f t="shared" si="21"/>
        <v>0</v>
      </c>
      <c r="Z24" s="177">
        <f t="shared" si="21"/>
        <v>129.38</v>
      </c>
      <c r="AA24" s="177">
        <f t="shared" si="21"/>
        <v>129.38</v>
      </c>
      <c r="AB24" s="177">
        <f t="shared" si="21"/>
        <v>0</v>
      </c>
      <c r="AC24" s="177">
        <f t="shared" si="21"/>
        <v>0</v>
      </c>
      <c r="AD24" s="122">
        <f t="shared" si="21"/>
        <v>0</v>
      </c>
      <c r="AE24" s="122">
        <f t="shared" si="21"/>
        <v>336.02</v>
      </c>
      <c r="AF24" s="122">
        <f t="shared" si="21"/>
        <v>0</v>
      </c>
      <c r="AG24" s="122">
        <f t="shared" si="21"/>
        <v>0</v>
      </c>
      <c r="AH24" s="122">
        <f t="shared" si="21"/>
        <v>0</v>
      </c>
      <c r="AI24" s="122">
        <f t="shared" si="21"/>
        <v>0</v>
      </c>
      <c r="AJ24" s="122">
        <f t="shared" si="21"/>
        <v>0</v>
      </c>
      <c r="AK24" s="122">
        <f t="shared" si="21"/>
        <v>0</v>
      </c>
      <c r="AL24" s="122">
        <f t="shared" si="21"/>
        <v>0</v>
      </c>
      <c r="AM24" s="122">
        <f t="shared" si="21"/>
        <v>0</v>
      </c>
      <c r="AN24" s="122">
        <f t="shared" si="21"/>
        <v>0</v>
      </c>
      <c r="AO24" s="265">
        <f t="shared" si="21"/>
        <v>0</v>
      </c>
      <c r="AP24" s="122">
        <f t="shared" si="21"/>
        <v>0</v>
      </c>
      <c r="AQ24" s="122">
        <f t="shared" si="21"/>
        <v>0</v>
      </c>
      <c r="AR24" s="122">
        <f t="shared" si="21"/>
        <v>0</v>
      </c>
      <c r="AS24" s="122">
        <f t="shared" si="21"/>
        <v>0</v>
      </c>
      <c r="AT24" s="122">
        <f t="shared" si="21"/>
        <v>0</v>
      </c>
      <c r="AU24" s="122">
        <f t="shared" si="21"/>
        <v>0</v>
      </c>
      <c r="AV24" s="122">
        <f t="shared" si="21"/>
        <v>0</v>
      </c>
      <c r="AW24" s="122">
        <f t="shared" si="21"/>
        <v>0</v>
      </c>
      <c r="AX24" s="122">
        <f t="shared" si="21"/>
        <v>0</v>
      </c>
      <c r="AY24" s="122">
        <f t="shared" si="21"/>
        <v>0</v>
      </c>
      <c r="AZ24" s="122">
        <f t="shared" si="21"/>
        <v>0</v>
      </c>
      <c r="BA24" s="122">
        <f t="shared" si="21"/>
        <v>0</v>
      </c>
      <c r="BB24" s="368"/>
      <c r="BC24" s="222">
        <f t="shared" si="2"/>
        <v>1035.8</v>
      </c>
    </row>
    <row r="25" spans="1:55" ht="21.6" customHeight="1">
      <c r="A25" s="356"/>
      <c r="B25" s="356"/>
      <c r="C25" s="356"/>
      <c r="D25" s="188" t="s">
        <v>43</v>
      </c>
      <c r="E25" s="122">
        <f t="shared" si="20"/>
        <v>9328</v>
      </c>
      <c r="F25" s="265">
        <f t="shared" si="20"/>
        <v>6632.9</v>
      </c>
      <c r="G25" s="122">
        <f t="shared" si="18"/>
        <v>71.107418524871349</v>
      </c>
      <c r="H25" s="122">
        <f t="shared" si="20"/>
        <v>0</v>
      </c>
      <c r="I25" s="122">
        <f t="shared" si="20"/>
        <v>0</v>
      </c>
      <c r="J25" s="122">
        <f t="shared" si="20"/>
        <v>0</v>
      </c>
      <c r="K25" s="122">
        <f t="shared" si="20"/>
        <v>1279.9000000000001</v>
      </c>
      <c r="L25" s="122">
        <f t="shared" si="20"/>
        <v>1279.9000000000001</v>
      </c>
      <c r="M25" s="122">
        <f t="shared" si="20"/>
        <v>0</v>
      </c>
      <c r="N25" s="158">
        <f t="shared" si="20"/>
        <v>673</v>
      </c>
      <c r="O25" s="158">
        <f t="shared" si="20"/>
        <v>673</v>
      </c>
      <c r="P25" s="158">
        <f t="shared" si="20"/>
        <v>0</v>
      </c>
      <c r="Q25" s="165">
        <f t="shared" si="20"/>
        <v>1292.5</v>
      </c>
      <c r="R25" s="165">
        <f t="shared" si="20"/>
        <v>1292.5</v>
      </c>
      <c r="S25" s="165">
        <f t="shared" si="20"/>
        <v>0</v>
      </c>
      <c r="T25" s="122">
        <f t="shared" si="20"/>
        <v>275</v>
      </c>
      <c r="U25" s="122">
        <f t="shared" si="21"/>
        <v>275</v>
      </c>
      <c r="V25" s="122">
        <f t="shared" si="21"/>
        <v>0</v>
      </c>
      <c r="W25" s="172">
        <f t="shared" si="21"/>
        <v>651.4</v>
      </c>
      <c r="X25" s="172">
        <f t="shared" si="21"/>
        <v>651.4</v>
      </c>
      <c r="Y25" s="172">
        <f t="shared" si="21"/>
        <v>0</v>
      </c>
      <c r="Z25" s="177">
        <f t="shared" si="21"/>
        <v>2461.1</v>
      </c>
      <c r="AA25" s="177">
        <f t="shared" si="21"/>
        <v>2461.1</v>
      </c>
      <c r="AB25" s="177">
        <f t="shared" si="21"/>
        <v>0</v>
      </c>
      <c r="AC25" s="177">
        <f t="shared" si="21"/>
        <v>0</v>
      </c>
      <c r="AD25" s="122">
        <f t="shared" si="21"/>
        <v>0</v>
      </c>
      <c r="AE25" s="122">
        <f t="shared" si="21"/>
        <v>50</v>
      </c>
      <c r="AF25" s="122">
        <f t="shared" si="21"/>
        <v>0</v>
      </c>
      <c r="AG25" s="122">
        <f t="shared" si="21"/>
        <v>0</v>
      </c>
      <c r="AH25" s="122">
        <f t="shared" si="21"/>
        <v>0</v>
      </c>
      <c r="AI25" s="122">
        <f t="shared" si="21"/>
        <v>0</v>
      </c>
      <c r="AJ25" s="122">
        <f t="shared" si="21"/>
        <v>60</v>
      </c>
      <c r="AK25" s="122">
        <f t="shared" si="21"/>
        <v>0</v>
      </c>
      <c r="AL25" s="122">
        <f t="shared" si="21"/>
        <v>0</v>
      </c>
      <c r="AM25" s="122">
        <f t="shared" si="21"/>
        <v>0</v>
      </c>
      <c r="AN25" s="122">
        <f t="shared" si="21"/>
        <v>0</v>
      </c>
      <c r="AO25" s="265">
        <f t="shared" si="21"/>
        <v>2525.1</v>
      </c>
      <c r="AP25" s="122">
        <f t="shared" si="21"/>
        <v>0</v>
      </c>
      <c r="AQ25" s="122">
        <f t="shared" si="21"/>
        <v>0</v>
      </c>
      <c r="AR25" s="122">
        <f t="shared" si="21"/>
        <v>0</v>
      </c>
      <c r="AS25" s="122">
        <f t="shared" si="21"/>
        <v>0</v>
      </c>
      <c r="AT25" s="122">
        <f t="shared" si="21"/>
        <v>30</v>
      </c>
      <c r="AU25" s="122">
        <f t="shared" si="21"/>
        <v>0</v>
      </c>
      <c r="AV25" s="122">
        <f t="shared" si="21"/>
        <v>0</v>
      </c>
      <c r="AW25" s="122">
        <f t="shared" si="21"/>
        <v>0</v>
      </c>
      <c r="AX25" s="122">
        <f t="shared" si="21"/>
        <v>0</v>
      </c>
      <c r="AY25" s="122">
        <f t="shared" si="21"/>
        <v>30</v>
      </c>
      <c r="AZ25" s="122">
        <f t="shared" si="21"/>
        <v>0</v>
      </c>
      <c r="BA25" s="122">
        <f t="shared" si="21"/>
        <v>0</v>
      </c>
      <c r="BB25" s="368"/>
      <c r="BC25" s="222">
        <f t="shared" si="2"/>
        <v>9328</v>
      </c>
    </row>
    <row r="26" spans="1:55" ht="34.950000000000003" hidden="1" customHeight="1">
      <c r="A26" s="356"/>
      <c r="B26" s="356"/>
      <c r="C26" s="356"/>
      <c r="D26" s="188" t="s">
        <v>270</v>
      </c>
      <c r="E26" s="122">
        <f t="shared" si="20"/>
        <v>0</v>
      </c>
      <c r="F26" s="265"/>
      <c r="G26" s="122" t="e">
        <f t="shared" si="18"/>
        <v>#DIV/0!</v>
      </c>
      <c r="H26" s="122">
        <f t="shared" ref="H26" si="22">H47</f>
        <v>0</v>
      </c>
      <c r="I26" s="122"/>
      <c r="J26" s="122"/>
      <c r="K26" s="122"/>
      <c r="L26" s="122"/>
      <c r="M26" s="122"/>
      <c r="N26" s="158"/>
      <c r="O26" s="158"/>
      <c r="P26" s="158"/>
      <c r="Q26" s="165"/>
      <c r="R26" s="165"/>
      <c r="S26" s="165"/>
      <c r="T26" s="122"/>
      <c r="U26" s="122"/>
      <c r="V26" s="122"/>
      <c r="W26" s="172"/>
      <c r="X26" s="172"/>
      <c r="Y26" s="172"/>
      <c r="Z26" s="177"/>
      <c r="AA26" s="177"/>
      <c r="AB26" s="177"/>
      <c r="AC26" s="177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26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368"/>
      <c r="BC26" s="222">
        <f t="shared" si="2"/>
        <v>0</v>
      </c>
    </row>
    <row r="27" spans="1:55" ht="34.950000000000003" hidden="1" customHeight="1">
      <c r="A27" s="356" t="s">
        <v>284</v>
      </c>
      <c r="B27" s="376"/>
      <c r="C27" s="376"/>
      <c r="D27" s="195" t="s">
        <v>41</v>
      </c>
      <c r="E27" s="122"/>
      <c r="F27" s="265"/>
      <c r="G27" s="122" t="e">
        <f t="shared" si="18"/>
        <v>#DIV/0!</v>
      </c>
      <c r="H27" s="122"/>
      <c r="I27" s="122"/>
      <c r="J27" s="122"/>
      <c r="K27" s="122"/>
      <c r="L27" s="122"/>
      <c r="M27" s="122"/>
      <c r="N27" s="158"/>
      <c r="O27" s="158"/>
      <c r="P27" s="158"/>
      <c r="Q27" s="165"/>
      <c r="R27" s="165"/>
      <c r="S27" s="165"/>
      <c r="T27" s="122"/>
      <c r="U27" s="122"/>
      <c r="V27" s="122"/>
      <c r="W27" s="172"/>
      <c r="X27" s="172"/>
      <c r="Y27" s="172"/>
      <c r="Z27" s="177"/>
      <c r="AA27" s="177"/>
      <c r="AB27" s="177"/>
      <c r="AC27" s="177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26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368"/>
      <c r="BC27" s="222">
        <f t="shared" si="2"/>
        <v>0</v>
      </c>
    </row>
    <row r="28" spans="1:55" ht="34.950000000000003" hidden="1" customHeight="1">
      <c r="A28" s="376"/>
      <c r="B28" s="376"/>
      <c r="C28" s="376"/>
      <c r="D28" s="188" t="s">
        <v>37</v>
      </c>
      <c r="E28" s="122"/>
      <c r="F28" s="265"/>
      <c r="G28" s="122" t="e">
        <f t="shared" si="18"/>
        <v>#DIV/0!</v>
      </c>
      <c r="H28" s="122"/>
      <c r="I28" s="122"/>
      <c r="J28" s="122"/>
      <c r="K28" s="122"/>
      <c r="L28" s="122"/>
      <c r="M28" s="122"/>
      <c r="N28" s="158"/>
      <c r="O28" s="158"/>
      <c r="P28" s="158"/>
      <c r="Q28" s="165"/>
      <c r="R28" s="165"/>
      <c r="S28" s="165"/>
      <c r="T28" s="122"/>
      <c r="U28" s="122"/>
      <c r="V28" s="122"/>
      <c r="W28" s="172"/>
      <c r="X28" s="172"/>
      <c r="Y28" s="172"/>
      <c r="Z28" s="177"/>
      <c r="AA28" s="177"/>
      <c r="AB28" s="177"/>
      <c r="AC28" s="177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26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368"/>
      <c r="BC28" s="222">
        <f t="shared" si="2"/>
        <v>0</v>
      </c>
    </row>
    <row r="29" spans="1:55" ht="34.950000000000003" hidden="1" customHeight="1">
      <c r="A29" s="376"/>
      <c r="B29" s="376"/>
      <c r="C29" s="376"/>
      <c r="D29" s="188" t="s">
        <v>2</v>
      </c>
      <c r="E29" s="122"/>
      <c r="F29" s="265"/>
      <c r="G29" s="122" t="e">
        <f t="shared" si="18"/>
        <v>#DIV/0!</v>
      </c>
      <c r="H29" s="122"/>
      <c r="I29" s="122"/>
      <c r="J29" s="122"/>
      <c r="K29" s="122"/>
      <c r="L29" s="122"/>
      <c r="M29" s="122"/>
      <c r="N29" s="158"/>
      <c r="O29" s="158"/>
      <c r="P29" s="158"/>
      <c r="Q29" s="165"/>
      <c r="R29" s="165"/>
      <c r="S29" s="165"/>
      <c r="T29" s="122"/>
      <c r="U29" s="122"/>
      <c r="V29" s="122"/>
      <c r="W29" s="172"/>
      <c r="X29" s="172"/>
      <c r="Y29" s="172"/>
      <c r="Z29" s="177"/>
      <c r="AA29" s="177"/>
      <c r="AB29" s="177"/>
      <c r="AC29" s="177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26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368"/>
      <c r="BC29" s="222">
        <f t="shared" si="2"/>
        <v>0</v>
      </c>
    </row>
    <row r="30" spans="1:55" ht="34.950000000000003" hidden="1" customHeight="1">
      <c r="A30" s="376"/>
      <c r="B30" s="376"/>
      <c r="C30" s="376"/>
      <c r="D30" s="188" t="s">
        <v>43</v>
      </c>
      <c r="E30" s="122"/>
      <c r="F30" s="265"/>
      <c r="G30" s="122" t="e">
        <f t="shared" si="18"/>
        <v>#DIV/0!</v>
      </c>
      <c r="H30" s="122"/>
      <c r="I30" s="122"/>
      <c r="J30" s="122"/>
      <c r="K30" s="122"/>
      <c r="L30" s="122"/>
      <c r="M30" s="122"/>
      <c r="N30" s="158"/>
      <c r="O30" s="158"/>
      <c r="P30" s="158"/>
      <c r="Q30" s="165"/>
      <c r="R30" s="165"/>
      <c r="S30" s="165"/>
      <c r="T30" s="122"/>
      <c r="U30" s="122"/>
      <c r="V30" s="122"/>
      <c r="W30" s="172"/>
      <c r="X30" s="172"/>
      <c r="Y30" s="172"/>
      <c r="Z30" s="177"/>
      <c r="AA30" s="177"/>
      <c r="AB30" s="177"/>
      <c r="AC30" s="177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26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368"/>
      <c r="BC30" s="222">
        <f t="shared" si="2"/>
        <v>0</v>
      </c>
    </row>
    <row r="31" spans="1:55" ht="34.950000000000003" hidden="1" customHeight="1">
      <c r="A31" s="376"/>
      <c r="B31" s="376"/>
      <c r="C31" s="376"/>
      <c r="D31" s="188" t="s">
        <v>270</v>
      </c>
      <c r="E31" s="122"/>
      <c r="F31" s="265"/>
      <c r="G31" s="122" t="e">
        <f t="shared" si="18"/>
        <v>#DIV/0!</v>
      </c>
      <c r="H31" s="122"/>
      <c r="I31" s="122"/>
      <c r="J31" s="122"/>
      <c r="K31" s="122"/>
      <c r="L31" s="122"/>
      <c r="M31" s="122"/>
      <c r="N31" s="158"/>
      <c r="O31" s="158"/>
      <c r="P31" s="158"/>
      <c r="Q31" s="165"/>
      <c r="R31" s="165"/>
      <c r="S31" s="165"/>
      <c r="T31" s="122"/>
      <c r="U31" s="122"/>
      <c r="V31" s="122"/>
      <c r="W31" s="172"/>
      <c r="X31" s="172"/>
      <c r="Y31" s="172"/>
      <c r="Z31" s="177"/>
      <c r="AA31" s="177"/>
      <c r="AB31" s="177"/>
      <c r="AC31" s="177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26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368"/>
      <c r="BC31" s="222">
        <f t="shared" si="2"/>
        <v>0</v>
      </c>
    </row>
    <row r="32" spans="1:55" ht="30.6" hidden="1" customHeight="1">
      <c r="A32" s="356" t="s">
        <v>281</v>
      </c>
      <c r="B32" s="368"/>
      <c r="C32" s="368"/>
      <c r="D32" s="195" t="s">
        <v>41</v>
      </c>
      <c r="E32" s="121"/>
      <c r="F32" s="263"/>
      <c r="G32" s="122" t="e">
        <f t="shared" si="18"/>
        <v>#DIV/0!</v>
      </c>
      <c r="H32" s="121"/>
      <c r="I32" s="121"/>
      <c r="J32" s="121"/>
      <c r="K32" s="121"/>
      <c r="L32" s="121"/>
      <c r="M32" s="121"/>
      <c r="N32" s="159"/>
      <c r="O32" s="159"/>
      <c r="P32" s="159"/>
      <c r="Q32" s="166"/>
      <c r="R32" s="166"/>
      <c r="S32" s="166"/>
      <c r="T32" s="121"/>
      <c r="U32" s="121"/>
      <c r="V32" s="121"/>
      <c r="W32" s="173"/>
      <c r="X32" s="173"/>
      <c r="Y32" s="173"/>
      <c r="Z32" s="178"/>
      <c r="AA32" s="178"/>
      <c r="AB32" s="178"/>
      <c r="AC32" s="178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263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368"/>
      <c r="BC32" s="222">
        <f t="shared" si="2"/>
        <v>0</v>
      </c>
    </row>
    <row r="33" spans="1:55" ht="33" hidden="1" customHeight="1">
      <c r="A33" s="368"/>
      <c r="B33" s="368"/>
      <c r="C33" s="368"/>
      <c r="D33" s="188" t="s">
        <v>37</v>
      </c>
      <c r="E33" s="124"/>
      <c r="F33" s="287"/>
      <c r="G33" s="122" t="e">
        <f t="shared" si="18"/>
        <v>#DIV/0!</v>
      </c>
      <c r="H33" s="122"/>
      <c r="I33" s="122"/>
      <c r="J33" s="122"/>
      <c r="K33" s="122"/>
      <c r="L33" s="122"/>
      <c r="M33" s="122"/>
      <c r="N33" s="158"/>
      <c r="O33" s="158"/>
      <c r="P33" s="158"/>
      <c r="Q33" s="165"/>
      <c r="R33" s="165"/>
      <c r="S33" s="165"/>
      <c r="T33" s="122"/>
      <c r="U33" s="122"/>
      <c r="V33" s="122"/>
      <c r="W33" s="172"/>
      <c r="X33" s="172"/>
      <c r="Y33" s="172"/>
      <c r="Z33" s="177"/>
      <c r="AA33" s="177"/>
      <c r="AB33" s="177"/>
      <c r="AC33" s="177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26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368"/>
      <c r="BC33" s="222">
        <f t="shared" si="2"/>
        <v>0</v>
      </c>
    </row>
    <row r="34" spans="1:55" ht="39" hidden="1" customHeight="1">
      <c r="A34" s="368"/>
      <c r="B34" s="368"/>
      <c r="C34" s="368"/>
      <c r="D34" s="188" t="s">
        <v>2</v>
      </c>
      <c r="E34" s="122"/>
      <c r="F34" s="265"/>
      <c r="G34" s="122" t="e">
        <f t="shared" si="18"/>
        <v>#DIV/0!</v>
      </c>
      <c r="H34" s="122"/>
      <c r="I34" s="122"/>
      <c r="J34" s="122"/>
      <c r="K34" s="122"/>
      <c r="L34" s="122"/>
      <c r="M34" s="122"/>
      <c r="N34" s="158"/>
      <c r="O34" s="158"/>
      <c r="P34" s="158"/>
      <c r="Q34" s="165"/>
      <c r="R34" s="165"/>
      <c r="S34" s="165"/>
      <c r="T34" s="122"/>
      <c r="U34" s="122"/>
      <c r="V34" s="122"/>
      <c r="W34" s="172"/>
      <c r="X34" s="172"/>
      <c r="Y34" s="172"/>
      <c r="Z34" s="177"/>
      <c r="AA34" s="177"/>
      <c r="AB34" s="177"/>
      <c r="AC34" s="177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26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368"/>
      <c r="BC34" s="222">
        <f t="shared" si="2"/>
        <v>0</v>
      </c>
    </row>
    <row r="35" spans="1:55" ht="30.6" hidden="1" customHeight="1">
      <c r="A35" s="368"/>
      <c r="B35" s="368"/>
      <c r="C35" s="368"/>
      <c r="D35" s="188" t="s">
        <v>43</v>
      </c>
      <c r="E35" s="122"/>
      <c r="F35" s="265"/>
      <c r="G35" s="122" t="e">
        <f t="shared" si="18"/>
        <v>#DIV/0!</v>
      </c>
      <c r="H35" s="122"/>
      <c r="I35" s="122"/>
      <c r="J35" s="122"/>
      <c r="K35" s="122"/>
      <c r="L35" s="122"/>
      <c r="M35" s="122"/>
      <c r="N35" s="158"/>
      <c r="O35" s="158"/>
      <c r="P35" s="158"/>
      <c r="Q35" s="165"/>
      <c r="R35" s="165"/>
      <c r="S35" s="165"/>
      <c r="T35" s="122"/>
      <c r="U35" s="122"/>
      <c r="V35" s="122"/>
      <c r="W35" s="172"/>
      <c r="X35" s="172"/>
      <c r="Y35" s="172"/>
      <c r="Z35" s="177"/>
      <c r="AA35" s="177"/>
      <c r="AB35" s="177"/>
      <c r="AC35" s="177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26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368"/>
      <c r="BC35" s="222">
        <f t="shared" si="2"/>
        <v>0</v>
      </c>
    </row>
    <row r="36" spans="1:55" ht="39" hidden="1" customHeight="1">
      <c r="A36" s="368"/>
      <c r="B36" s="368"/>
      <c r="C36" s="368"/>
      <c r="D36" s="188" t="s">
        <v>270</v>
      </c>
      <c r="E36" s="122"/>
      <c r="F36" s="265"/>
      <c r="G36" s="122" t="e">
        <f t="shared" si="18"/>
        <v>#DIV/0!</v>
      </c>
      <c r="H36" s="122"/>
      <c r="I36" s="122"/>
      <c r="J36" s="122"/>
      <c r="K36" s="122"/>
      <c r="L36" s="122"/>
      <c r="M36" s="122"/>
      <c r="N36" s="158"/>
      <c r="O36" s="158"/>
      <c r="P36" s="158"/>
      <c r="Q36" s="165"/>
      <c r="R36" s="165"/>
      <c r="S36" s="165"/>
      <c r="T36" s="122"/>
      <c r="U36" s="122"/>
      <c r="V36" s="122"/>
      <c r="W36" s="172"/>
      <c r="X36" s="172"/>
      <c r="Y36" s="172"/>
      <c r="Z36" s="177"/>
      <c r="AA36" s="177"/>
      <c r="AB36" s="177"/>
      <c r="AC36" s="177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26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368"/>
      <c r="BC36" s="222">
        <f t="shared" si="2"/>
        <v>0</v>
      </c>
    </row>
    <row r="37" spans="1:55" ht="37.200000000000003" customHeight="1">
      <c r="A37" s="344" t="s">
        <v>279</v>
      </c>
      <c r="B37" s="345"/>
      <c r="C37" s="346"/>
      <c r="D37" s="195" t="s">
        <v>41</v>
      </c>
      <c r="E37" s="189">
        <f>SUM(E39:E41)</f>
        <v>149111.2035</v>
      </c>
      <c r="F37" s="271">
        <f>SUM(F39:F41)</f>
        <v>90074.433499999999</v>
      </c>
      <c r="G37" s="122">
        <f t="shared" si="18"/>
        <v>60.40755582795628</v>
      </c>
      <c r="H37" s="189" t="s">
        <v>280</v>
      </c>
      <c r="I37" s="189" t="s">
        <v>280</v>
      </c>
      <c r="J37" s="189" t="s">
        <v>280</v>
      </c>
      <c r="K37" s="189" t="s">
        <v>280</v>
      </c>
      <c r="L37" s="189" t="s">
        <v>280</v>
      </c>
      <c r="M37" s="189" t="s">
        <v>280</v>
      </c>
      <c r="N37" s="190" t="s">
        <v>280</v>
      </c>
      <c r="O37" s="190" t="s">
        <v>280</v>
      </c>
      <c r="P37" s="190" t="s">
        <v>280</v>
      </c>
      <c r="Q37" s="191" t="s">
        <v>280</v>
      </c>
      <c r="R37" s="191" t="s">
        <v>280</v>
      </c>
      <c r="S37" s="191" t="s">
        <v>280</v>
      </c>
      <c r="T37" s="189" t="s">
        <v>280</v>
      </c>
      <c r="U37" s="189" t="s">
        <v>280</v>
      </c>
      <c r="V37" s="189" t="s">
        <v>280</v>
      </c>
      <c r="W37" s="192" t="s">
        <v>280</v>
      </c>
      <c r="X37" s="192" t="s">
        <v>280</v>
      </c>
      <c r="Y37" s="192" t="s">
        <v>280</v>
      </c>
      <c r="Z37" s="193" t="s">
        <v>280</v>
      </c>
      <c r="AA37" s="193" t="s">
        <v>280</v>
      </c>
      <c r="AB37" s="193" t="s">
        <v>280</v>
      </c>
      <c r="AC37" s="193" t="s">
        <v>280</v>
      </c>
      <c r="AD37" s="189" t="s">
        <v>280</v>
      </c>
      <c r="AE37" s="189" t="s">
        <v>280</v>
      </c>
      <c r="AF37" s="189" t="s">
        <v>280</v>
      </c>
      <c r="AG37" s="189" t="s">
        <v>280</v>
      </c>
      <c r="AH37" s="189" t="s">
        <v>280</v>
      </c>
      <c r="AI37" s="189" t="s">
        <v>280</v>
      </c>
      <c r="AJ37" s="189" t="s">
        <v>280</v>
      </c>
      <c r="AK37" s="189" t="s">
        <v>280</v>
      </c>
      <c r="AL37" s="189" t="s">
        <v>280</v>
      </c>
      <c r="AM37" s="189" t="s">
        <v>280</v>
      </c>
      <c r="AN37" s="189" t="s">
        <v>280</v>
      </c>
      <c r="AO37" s="271" t="s">
        <v>280</v>
      </c>
      <c r="AP37" s="189" t="s">
        <v>280</v>
      </c>
      <c r="AQ37" s="189" t="s">
        <v>280</v>
      </c>
      <c r="AR37" s="189" t="s">
        <v>280</v>
      </c>
      <c r="AS37" s="189" t="s">
        <v>280</v>
      </c>
      <c r="AT37" s="189" t="s">
        <v>280</v>
      </c>
      <c r="AU37" s="189" t="s">
        <v>280</v>
      </c>
      <c r="AV37" s="189" t="s">
        <v>280</v>
      </c>
      <c r="AW37" s="189" t="s">
        <v>280</v>
      </c>
      <c r="AX37" s="189" t="s">
        <v>280</v>
      </c>
      <c r="AY37" s="189" t="s">
        <v>280</v>
      </c>
      <c r="AZ37" s="189" t="s">
        <v>280</v>
      </c>
      <c r="BA37" s="189" t="s">
        <v>280</v>
      </c>
      <c r="BB37" s="223"/>
      <c r="BC37" s="222" t="e">
        <f t="shared" si="2"/>
        <v>#VALUE!</v>
      </c>
    </row>
    <row r="38" spans="1:55" ht="37.200000000000003" hidden="1" customHeight="1">
      <c r="A38" s="347"/>
      <c r="B38" s="348"/>
      <c r="C38" s="349"/>
      <c r="D38" s="188" t="s">
        <v>37</v>
      </c>
      <c r="E38" s="225"/>
      <c r="F38" s="288"/>
      <c r="G38" s="122" t="e">
        <f t="shared" si="18"/>
        <v>#DIV/0!</v>
      </c>
      <c r="H38" s="189" t="s">
        <v>280</v>
      </c>
      <c r="I38" s="189" t="s">
        <v>280</v>
      </c>
      <c r="J38" s="189" t="s">
        <v>280</v>
      </c>
      <c r="K38" s="189" t="s">
        <v>280</v>
      </c>
      <c r="L38" s="189" t="s">
        <v>280</v>
      </c>
      <c r="M38" s="189" t="s">
        <v>280</v>
      </c>
      <c r="N38" s="190" t="s">
        <v>280</v>
      </c>
      <c r="O38" s="190" t="s">
        <v>280</v>
      </c>
      <c r="P38" s="190" t="s">
        <v>280</v>
      </c>
      <c r="Q38" s="191" t="s">
        <v>280</v>
      </c>
      <c r="R38" s="191" t="s">
        <v>280</v>
      </c>
      <c r="S38" s="191" t="s">
        <v>280</v>
      </c>
      <c r="T38" s="189" t="s">
        <v>280</v>
      </c>
      <c r="U38" s="189" t="s">
        <v>280</v>
      </c>
      <c r="V38" s="189" t="s">
        <v>280</v>
      </c>
      <c r="W38" s="192" t="s">
        <v>280</v>
      </c>
      <c r="X38" s="192" t="s">
        <v>280</v>
      </c>
      <c r="Y38" s="192" t="s">
        <v>280</v>
      </c>
      <c r="Z38" s="193" t="s">
        <v>280</v>
      </c>
      <c r="AA38" s="193" t="s">
        <v>280</v>
      </c>
      <c r="AB38" s="193" t="s">
        <v>280</v>
      </c>
      <c r="AC38" s="193" t="s">
        <v>280</v>
      </c>
      <c r="AD38" s="189" t="s">
        <v>280</v>
      </c>
      <c r="AE38" s="189" t="s">
        <v>280</v>
      </c>
      <c r="AF38" s="189" t="s">
        <v>280</v>
      </c>
      <c r="AG38" s="189" t="s">
        <v>280</v>
      </c>
      <c r="AH38" s="189" t="s">
        <v>280</v>
      </c>
      <c r="AI38" s="189" t="s">
        <v>280</v>
      </c>
      <c r="AJ38" s="189" t="s">
        <v>280</v>
      </c>
      <c r="AK38" s="189" t="s">
        <v>280</v>
      </c>
      <c r="AL38" s="189" t="s">
        <v>280</v>
      </c>
      <c r="AM38" s="189" t="s">
        <v>280</v>
      </c>
      <c r="AN38" s="189" t="s">
        <v>280</v>
      </c>
      <c r="AO38" s="271" t="s">
        <v>280</v>
      </c>
      <c r="AP38" s="189" t="s">
        <v>280</v>
      </c>
      <c r="AQ38" s="189" t="s">
        <v>280</v>
      </c>
      <c r="AR38" s="189" t="s">
        <v>280</v>
      </c>
      <c r="AS38" s="189" t="s">
        <v>280</v>
      </c>
      <c r="AT38" s="189" t="s">
        <v>280</v>
      </c>
      <c r="AU38" s="189" t="s">
        <v>280</v>
      </c>
      <c r="AV38" s="189" t="s">
        <v>280</v>
      </c>
      <c r="AW38" s="189" t="s">
        <v>280</v>
      </c>
      <c r="AX38" s="189" t="s">
        <v>280</v>
      </c>
      <c r="AY38" s="189" t="s">
        <v>280</v>
      </c>
      <c r="AZ38" s="189" t="s">
        <v>280</v>
      </c>
      <c r="BA38" s="189" t="s">
        <v>280</v>
      </c>
      <c r="BB38" s="223"/>
      <c r="BC38" s="222" t="e">
        <f t="shared" si="2"/>
        <v>#VALUE!</v>
      </c>
    </row>
    <row r="39" spans="1:55" ht="26.4" customHeight="1">
      <c r="A39" s="347"/>
      <c r="B39" s="348"/>
      <c r="C39" s="349"/>
      <c r="D39" s="188" t="s">
        <v>2</v>
      </c>
      <c r="E39" s="125">
        <v>50</v>
      </c>
      <c r="F39" s="272">
        <v>50</v>
      </c>
      <c r="G39" s="122">
        <f t="shared" si="18"/>
        <v>100</v>
      </c>
      <c r="H39" s="189" t="s">
        <v>280</v>
      </c>
      <c r="I39" s="189" t="s">
        <v>280</v>
      </c>
      <c r="J39" s="189" t="s">
        <v>280</v>
      </c>
      <c r="K39" s="189" t="s">
        <v>280</v>
      </c>
      <c r="L39" s="189" t="s">
        <v>280</v>
      </c>
      <c r="M39" s="189" t="s">
        <v>280</v>
      </c>
      <c r="N39" s="190" t="s">
        <v>280</v>
      </c>
      <c r="O39" s="190" t="s">
        <v>280</v>
      </c>
      <c r="P39" s="190" t="s">
        <v>280</v>
      </c>
      <c r="Q39" s="191" t="s">
        <v>280</v>
      </c>
      <c r="R39" s="191" t="s">
        <v>280</v>
      </c>
      <c r="S39" s="191" t="s">
        <v>280</v>
      </c>
      <c r="T39" s="189" t="s">
        <v>280</v>
      </c>
      <c r="U39" s="189" t="s">
        <v>280</v>
      </c>
      <c r="V39" s="189" t="s">
        <v>280</v>
      </c>
      <c r="W39" s="192" t="s">
        <v>280</v>
      </c>
      <c r="X39" s="192" t="s">
        <v>280</v>
      </c>
      <c r="Y39" s="192" t="s">
        <v>280</v>
      </c>
      <c r="Z39" s="193" t="s">
        <v>280</v>
      </c>
      <c r="AA39" s="193" t="s">
        <v>280</v>
      </c>
      <c r="AB39" s="193" t="s">
        <v>280</v>
      </c>
      <c r="AC39" s="193" t="s">
        <v>280</v>
      </c>
      <c r="AD39" s="189" t="s">
        <v>280</v>
      </c>
      <c r="AE39" s="189" t="s">
        <v>280</v>
      </c>
      <c r="AF39" s="189" t="s">
        <v>280</v>
      </c>
      <c r="AG39" s="189" t="s">
        <v>280</v>
      </c>
      <c r="AH39" s="189" t="s">
        <v>280</v>
      </c>
      <c r="AI39" s="189" t="s">
        <v>280</v>
      </c>
      <c r="AJ39" s="189" t="s">
        <v>280</v>
      </c>
      <c r="AK39" s="189" t="s">
        <v>280</v>
      </c>
      <c r="AL39" s="189" t="s">
        <v>280</v>
      </c>
      <c r="AM39" s="189" t="s">
        <v>280</v>
      </c>
      <c r="AN39" s="189" t="s">
        <v>280</v>
      </c>
      <c r="AO39" s="271" t="s">
        <v>280</v>
      </c>
      <c r="AP39" s="189" t="s">
        <v>280</v>
      </c>
      <c r="AQ39" s="189" t="s">
        <v>280</v>
      </c>
      <c r="AR39" s="189" t="s">
        <v>280</v>
      </c>
      <c r="AS39" s="189" t="s">
        <v>280</v>
      </c>
      <c r="AT39" s="189" t="s">
        <v>280</v>
      </c>
      <c r="AU39" s="189" t="s">
        <v>280</v>
      </c>
      <c r="AV39" s="189" t="s">
        <v>280</v>
      </c>
      <c r="AW39" s="189" t="s">
        <v>280</v>
      </c>
      <c r="AX39" s="189" t="s">
        <v>280</v>
      </c>
      <c r="AY39" s="189" t="s">
        <v>280</v>
      </c>
      <c r="AZ39" s="189" t="s">
        <v>280</v>
      </c>
      <c r="BA39" s="189" t="s">
        <v>280</v>
      </c>
      <c r="BB39" s="223"/>
      <c r="BC39" s="222" t="e">
        <f t="shared" si="2"/>
        <v>#VALUE!</v>
      </c>
    </row>
    <row r="40" spans="1:55" ht="39" customHeight="1">
      <c r="A40" s="347"/>
      <c r="B40" s="348"/>
      <c r="C40" s="349"/>
      <c r="D40" s="188" t="s">
        <v>43</v>
      </c>
      <c r="E40" s="125">
        <f>E126</f>
        <v>134195.89942</v>
      </c>
      <c r="F40" s="272">
        <f>F126</f>
        <v>84181.489419999998</v>
      </c>
      <c r="G40" s="122">
        <f t="shared" si="18"/>
        <v>62.730299348814476</v>
      </c>
      <c r="H40" s="189" t="s">
        <v>280</v>
      </c>
      <c r="I40" s="189" t="s">
        <v>280</v>
      </c>
      <c r="J40" s="189" t="s">
        <v>280</v>
      </c>
      <c r="K40" s="189" t="s">
        <v>280</v>
      </c>
      <c r="L40" s="189" t="s">
        <v>280</v>
      </c>
      <c r="M40" s="189" t="s">
        <v>280</v>
      </c>
      <c r="N40" s="190" t="s">
        <v>280</v>
      </c>
      <c r="O40" s="190" t="s">
        <v>280</v>
      </c>
      <c r="P40" s="190" t="s">
        <v>280</v>
      </c>
      <c r="Q40" s="191" t="s">
        <v>280</v>
      </c>
      <c r="R40" s="191" t="s">
        <v>280</v>
      </c>
      <c r="S40" s="191" t="s">
        <v>280</v>
      </c>
      <c r="T40" s="189" t="s">
        <v>280</v>
      </c>
      <c r="U40" s="189" t="s">
        <v>280</v>
      </c>
      <c r="V40" s="189" t="s">
        <v>280</v>
      </c>
      <c r="W40" s="192" t="s">
        <v>280</v>
      </c>
      <c r="X40" s="192" t="s">
        <v>280</v>
      </c>
      <c r="Y40" s="192" t="s">
        <v>280</v>
      </c>
      <c r="Z40" s="193" t="s">
        <v>280</v>
      </c>
      <c r="AA40" s="193" t="s">
        <v>280</v>
      </c>
      <c r="AB40" s="193" t="s">
        <v>280</v>
      </c>
      <c r="AC40" s="193" t="s">
        <v>280</v>
      </c>
      <c r="AD40" s="189" t="s">
        <v>280</v>
      </c>
      <c r="AE40" s="189" t="s">
        <v>280</v>
      </c>
      <c r="AF40" s="189" t="s">
        <v>280</v>
      </c>
      <c r="AG40" s="189" t="s">
        <v>280</v>
      </c>
      <c r="AH40" s="189" t="s">
        <v>280</v>
      </c>
      <c r="AI40" s="189" t="s">
        <v>280</v>
      </c>
      <c r="AJ40" s="189" t="s">
        <v>280</v>
      </c>
      <c r="AK40" s="189" t="s">
        <v>280</v>
      </c>
      <c r="AL40" s="189" t="s">
        <v>280</v>
      </c>
      <c r="AM40" s="189" t="s">
        <v>280</v>
      </c>
      <c r="AN40" s="189" t="s">
        <v>280</v>
      </c>
      <c r="AO40" s="271" t="s">
        <v>280</v>
      </c>
      <c r="AP40" s="189" t="s">
        <v>280</v>
      </c>
      <c r="AQ40" s="189" t="s">
        <v>280</v>
      </c>
      <c r="AR40" s="189" t="s">
        <v>280</v>
      </c>
      <c r="AS40" s="189" t="s">
        <v>280</v>
      </c>
      <c r="AT40" s="189" t="s">
        <v>280</v>
      </c>
      <c r="AU40" s="189" t="s">
        <v>280</v>
      </c>
      <c r="AV40" s="189" t="s">
        <v>280</v>
      </c>
      <c r="AW40" s="189" t="s">
        <v>280</v>
      </c>
      <c r="AX40" s="189" t="s">
        <v>280</v>
      </c>
      <c r="AY40" s="189" t="s">
        <v>280</v>
      </c>
      <c r="AZ40" s="189" t="s">
        <v>280</v>
      </c>
      <c r="BA40" s="189" t="s">
        <v>280</v>
      </c>
      <c r="BB40" s="223"/>
      <c r="BC40" s="222" t="e">
        <f t="shared" si="2"/>
        <v>#VALUE!</v>
      </c>
    </row>
    <row r="41" spans="1:55" s="282" customFormat="1" ht="36.6" customHeight="1">
      <c r="A41" s="350"/>
      <c r="B41" s="351"/>
      <c r="C41" s="352"/>
      <c r="D41" s="278" t="s">
        <v>270</v>
      </c>
      <c r="E41" s="229">
        <f>SUM(E14)</f>
        <v>14865.30408</v>
      </c>
      <c r="F41" s="265">
        <f>SUM(F14)</f>
        <v>5842.9440800000002</v>
      </c>
      <c r="G41" s="122">
        <f t="shared" si="18"/>
        <v>39.305916976573549</v>
      </c>
      <c r="H41" s="279" t="s">
        <v>280</v>
      </c>
      <c r="I41" s="279" t="s">
        <v>280</v>
      </c>
      <c r="J41" s="279" t="s">
        <v>280</v>
      </c>
      <c r="K41" s="279" t="s">
        <v>280</v>
      </c>
      <c r="L41" s="279" t="s">
        <v>280</v>
      </c>
      <c r="M41" s="279" t="s">
        <v>280</v>
      </c>
      <c r="N41" s="279" t="s">
        <v>280</v>
      </c>
      <c r="O41" s="279" t="s">
        <v>280</v>
      </c>
      <c r="P41" s="279" t="s">
        <v>280</v>
      </c>
      <c r="Q41" s="279" t="s">
        <v>280</v>
      </c>
      <c r="R41" s="279" t="s">
        <v>280</v>
      </c>
      <c r="S41" s="279" t="s">
        <v>280</v>
      </c>
      <c r="T41" s="279" t="s">
        <v>280</v>
      </c>
      <c r="U41" s="279" t="s">
        <v>280</v>
      </c>
      <c r="V41" s="279" t="s">
        <v>280</v>
      </c>
      <c r="W41" s="279" t="s">
        <v>280</v>
      </c>
      <c r="X41" s="279" t="s">
        <v>280</v>
      </c>
      <c r="Y41" s="279" t="s">
        <v>280</v>
      </c>
      <c r="Z41" s="279" t="s">
        <v>280</v>
      </c>
      <c r="AA41" s="279" t="s">
        <v>280</v>
      </c>
      <c r="AB41" s="279" t="s">
        <v>280</v>
      </c>
      <c r="AC41" s="279" t="s">
        <v>280</v>
      </c>
      <c r="AD41" s="279" t="s">
        <v>280</v>
      </c>
      <c r="AE41" s="279" t="s">
        <v>280</v>
      </c>
      <c r="AF41" s="279" t="s">
        <v>280</v>
      </c>
      <c r="AG41" s="279" t="s">
        <v>280</v>
      </c>
      <c r="AH41" s="279" t="s">
        <v>280</v>
      </c>
      <c r="AI41" s="279" t="s">
        <v>280</v>
      </c>
      <c r="AJ41" s="279" t="s">
        <v>280</v>
      </c>
      <c r="AK41" s="279" t="s">
        <v>280</v>
      </c>
      <c r="AL41" s="279" t="s">
        <v>280</v>
      </c>
      <c r="AM41" s="279" t="s">
        <v>280</v>
      </c>
      <c r="AN41" s="279" t="s">
        <v>280</v>
      </c>
      <c r="AO41" s="279" t="s">
        <v>280</v>
      </c>
      <c r="AP41" s="279" t="s">
        <v>280</v>
      </c>
      <c r="AQ41" s="279" t="s">
        <v>280</v>
      </c>
      <c r="AR41" s="279" t="s">
        <v>280</v>
      </c>
      <c r="AS41" s="279" t="s">
        <v>280</v>
      </c>
      <c r="AT41" s="279" t="s">
        <v>280</v>
      </c>
      <c r="AU41" s="279" t="s">
        <v>280</v>
      </c>
      <c r="AV41" s="279" t="s">
        <v>280</v>
      </c>
      <c r="AW41" s="279" t="s">
        <v>280</v>
      </c>
      <c r="AX41" s="279" t="s">
        <v>280</v>
      </c>
      <c r="AY41" s="279" t="s">
        <v>280</v>
      </c>
      <c r="AZ41" s="279" t="s">
        <v>280</v>
      </c>
      <c r="BA41" s="279" t="s">
        <v>280</v>
      </c>
      <c r="BB41" s="280"/>
      <c r="BC41" s="281" t="e">
        <f t="shared" si="2"/>
        <v>#VALUE!</v>
      </c>
    </row>
    <row r="42" spans="1:55" s="199" customFormat="1">
      <c r="A42" s="357" t="s">
        <v>304</v>
      </c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7"/>
      <c r="AW42" s="357"/>
      <c r="AX42" s="357"/>
      <c r="AY42" s="357"/>
      <c r="AZ42" s="357"/>
      <c r="BA42" s="357"/>
      <c r="BB42" s="357"/>
    </row>
    <row r="43" spans="1:55" s="267" customFormat="1" ht="32.25" customHeight="1">
      <c r="A43" s="358" t="s">
        <v>266</v>
      </c>
      <c r="B43" s="359" t="s">
        <v>321</v>
      </c>
      <c r="C43" s="359" t="s">
        <v>318</v>
      </c>
      <c r="D43" s="262" t="s">
        <v>41</v>
      </c>
      <c r="E43" s="263">
        <f>H43+K43+N43+Q43+T43+W43+Z43+AE43+AJ43+AO43+AT43+AY43</f>
        <v>10363.800000000001</v>
      </c>
      <c r="F43" s="263">
        <f t="shared" ref="F43:F44" si="23">I43+L43+O43+R43+U43+X43+AC43+AH43+AM43+AR43+AW43+AZ43+AA43</f>
        <v>7332.68</v>
      </c>
      <c r="G43" s="265">
        <f t="shared" ref="G43:G85" si="24">F43/E43*100</f>
        <v>70.752812674887593</v>
      </c>
      <c r="H43" s="263">
        <f>H44+H45+H46+H47</f>
        <v>0</v>
      </c>
      <c r="I43" s="263">
        <f t="shared" ref="I43:BA43" si="25">I44+I45+I46+I47</f>
        <v>0</v>
      </c>
      <c r="J43" s="263">
        <f t="shared" si="25"/>
        <v>0</v>
      </c>
      <c r="K43" s="263">
        <f t="shared" si="25"/>
        <v>1279.9000000000001</v>
      </c>
      <c r="L43" s="263">
        <f t="shared" si="25"/>
        <v>1279.9000000000001</v>
      </c>
      <c r="M43" s="263">
        <f t="shared" si="25"/>
        <v>0</v>
      </c>
      <c r="N43" s="263">
        <f t="shared" si="25"/>
        <v>673</v>
      </c>
      <c r="O43" s="263">
        <f t="shared" si="25"/>
        <v>673</v>
      </c>
      <c r="P43" s="263">
        <f t="shared" si="25"/>
        <v>0</v>
      </c>
      <c r="Q43" s="263">
        <f t="shared" si="25"/>
        <v>1592.5</v>
      </c>
      <c r="R43" s="263">
        <f t="shared" si="25"/>
        <v>1592.5</v>
      </c>
      <c r="S43" s="263">
        <f t="shared" si="25"/>
        <v>0</v>
      </c>
      <c r="T43" s="263">
        <f t="shared" si="25"/>
        <v>275</v>
      </c>
      <c r="U43" s="263">
        <f t="shared" si="25"/>
        <v>275</v>
      </c>
      <c r="V43" s="263">
        <f t="shared" si="25"/>
        <v>0</v>
      </c>
      <c r="W43" s="263">
        <f t="shared" si="25"/>
        <v>921.8</v>
      </c>
      <c r="X43" s="263">
        <f t="shared" si="25"/>
        <v>921.8</v>
      </c>
      <c r="Y43" s="263">
        <f t="shared" si="25"/>
        <v>0</v>
      </c>
      <c r="Z43" s="263">
        <f t="shared" si="25"/>
        <v>2590.48</v>
      </c>
      <c r="AA43" s="263">
        <f t="shared" si="25"/>
        <v>2590.48</v>
      </c>
      <c r="AB43" s="263">
        <f t="shared" si="25"/>
        <v>0</v>
      </c>
      <c r="AC43" s="263">
        <f t="shared" si="25"/>
        <v>0</v>
      </c>
      <c r="AD43" s="263">
        <f t="shared" si="25"/>
        <v>0</v>
      </c>
      <c r="AE43" s="263">
        <f t="shared" si="25"/>
        <v>386.02</v>
      </c>
      <c r="AF43" s="263">
        <f t="shared" si="25"/>
        <v>0</v>
      </c>
      <c r="AG43" s="263">
        <f t="shared" si="25"/>
        <v>0</v>
      </c>
      <c r="AH43" s="263">
        <f t="shared" si="25"/>
        <v>0</v>
      </c>
      <c r="AI43" s="263">
        <f t="shared" si="25"/>
        <v>0</v>
      </c>
      <c r="AJ43" s="263">
        <f t="shared" si="25"/>
        <v>60</v>
      </c>
      <c r="AK43" s="263">
        <f t="shared" si="25"/>
        <v>0</v>
      </c>
      <c r="AL43" s="263">
        <f t="shared" si="25"/>
        <v>0</v>
      </c>
      <c r="AM43" s="263">
        <f t="shared" si="25"/>
        <v>0</v>
      </c>
      <c r="AN43" s="263">
        <f t="shared" si="25"/>
        <v>0</v>
      </c>
      <c r="AO43" s="263">
        <f t="shared" si="25"/>
        <v>2525.1</v>
      </c>
      <c r="AP43" s="263">
        <f t="shared" si="25"/>
        <v>0</v>
      </c>
      <c r="AQ43" s="263">
        <f t="shared" si="25"/>
        <v>0</v>
      </c>
      <c r="AR43" s="263">
        <f t="shared" si="25"/>
        <v>0</v>
      </c>
      <c r="AS43" s="263">
        <f t="shared" si="25"/>
        <v>0</v>
      </c>
      <c r="AT43" s="263">
        <f t="shared" si="25"/>
        <v>30</v>
      </c>
      <c r="AU43" s="263">
        <f t="shared" si="25"/>
        <v>0</v>
      </c>
      <c r="AV43" s="263">
        <f t="shared" si="25"/>
        <v>0</v>
      </c>
      <c r="AW43" s="263">
        <f t="shared" si="25"/>
        <v>0</v>
      </c>
      <c r="AX43" s="263">
        <f t="shared" si="25"/>
        <v>0</v>
      </c>
      <c r="AY43" s="263">
        <f t="shared" si="25"/>
        <v>30</v>
      </c>
      <c r="AZ43" s="263">
        <f t="shared" si="25"/>
        <v>0</v>
      </c>
      <c r="BA43" s="263">
        <f t="shared" si="25"/>
        <v>0</v>
      </c>
      <c r="BB43" s="356"/>
      <c r="BC43" s="266">
        <f>H43+K43+N43+Q43+T43+W43+Z43+AE43+AJ43+AO43+AT43+AY43</f>
        <v>10363.800000000001</v>
      </c>
    </row>
    <row r="44" spans="1:55" s="267" customFormat="1" hidden="1">
      <c r="A44" s="358"/>
      <c r="B44" s="359"/>
      <c r="C44" s="359"/>
      <c r="D44" s="264" t="s">
        <v>37</v>
      </c>
      <c r="E44" s="265">
        <f>E49+E54+E59+E69+E74</f>
        <v>0</v>
      </c>
      <c r="F44" s="263">
        <f t="shared" si="23"/>
        <v>0</v>
      </c>
      <c r="G44" s="265" t="e">
        <f t="shared" si="24"/>
        <v>#DIV/0!</v>
      </c>
      <c r="H44" s="265">
        <f>H49+H54+H59+H69+H74</f>
        <v>0</v>
      </c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356"/>
      <c r="BC44" s="266">
        <f t="shared" ref="BC44:BC113" si="26">H44+K44+N44+Q44+T44+W44+Z44+AE44+AJ44+AO44+AT44+AY44</f>
        <v>0</v>
      </c>
    </row>
    <row r="45" spans="1:55" s="267" customFormat="1" ht="20.399999999999999" customHeight="1">
      <c r="A45" s="358"/>
      <c r="B45" s="359"/>
      <c r="C45" s="359"/>
      <c r="D45" s="264" t="s">
        <v>2</v>
      </c>
      <c r="E45" s="263">
        <f>H45+K45+N45+Q45+T45+W45+Z45+AE45+AJ45+AO45+AT45+AY45</f>
        <v>1035.8</v>
      </c>
      <c r="F45" s="263">
        <f>I45+L45+O45+R45+U45+X45+AC45+AH45+AM45+AR45+AW45+AZ45+AA45</f>
        <v>699.78</v>
      </c>
      <c r="G45" s="265">
        <f t="shared" si="24"/>
        <v>67.559374396601655</v>
      </c>
      <c r="H45" s="265">
        <f>H50+H55+H55+H60+H65+H70+H75</f>
        <v>0</v>
      </c>
      <c r="I45" s="265">
        <f t="shared" ref="I45:BA45" si="27">I50+I55+I55+I60+I65+I70+I75</f>
        <v>0</v>
      </c>
      <c r="J45" s="265">
        <f t="shared" si="27"/>
        <v>0</v>
      </c>
      <c r="K45" s="265">
        <f t="shared" si="27"/>
        <v>0</v>
      </c>
      <c r="L45" s="265">
        <f t="shared" si="27"/>
        <v>0</v>
      </c>
      <c r="M45" s="265">
        <f t="shared" si="27"/>
        <v>0</v>
      </c>
      <c r="N45" s="265">
        <f t="shared" si="27"/>
        <v>0</v>
      </c>
      <c r="O45" s="265">
        <f t="shared" si="27"/>
        <v>0</v>
      </c>
      <c r="P45" s="265">
        <f t="shared" si="27"/>
        <v>0</v>
      </c>
      <c r="Q45" s="265">
        <f t="shared" si="27"/>
        <v>300</v>
      </c>
      <c r="R45" s="265">
        <f t="shared" si="27"/>
        <v>300</v>
      </c>
      <c r="S45" s="265">
        <f t="shared" si="27"/>
        <v>0</v>
      </c>
      <c r="T45" s="265">
        <v>0</v>
      </c>
      <c r="U45" s="265">
        <f t="shared" si="27"/>
        <v>0</v>
      </c>
      <c r="V45" s="265">
        <f t="shared" si="27"/>
        <v>0</v>
      </c>
      <c r="W45" s="265">
        <f>W75</f>
        <v>270.39999999999998</v>
      </c>
      <c r="X45" s="265">
        <f t="shared" si="27"/>
        <v>270.39999999999998</v>
      </c>
      <c r="Y45" s="265">
        <f t="shared" si="27"/>
        <v>0</v>
      </c>
      <c r="Z45" s="265">
        <f t="shared" si="27"/>
        <v>129.38</v>
      </c>
      <c r="AA45" s="265">
        <f t="shared" si="27"/>
        <v>129.38</v>
      </c>
      <c r="AB45" s="265">
        <f t="shared" si="27"/>
        <v>0</v>
      </c>
      <c r="AC45" s="265">
        <f t="shared" si="27"/>
        <v>0</v>
      </c>
      <c r="AD45" s="265">
        <f t="shared" si="27"/>
        <v>0</v>
      </c>
      <c r="AE45" s="265">
        <f t="shared" si="27"/>
        <v>336.02</v>
      </c>
      <c r="AF45" s="265">
        <f t="shared" si="27"/>
        <v>0</v>
      </c>
      <c r="AG45" s="265">
        <f t="shared" si="27"/>
        <v>0</v>
      </c>
      <c r="AH45" s="265">
        <f t="shared" si="27"/>
        <v>0</v>
      </c>
      <c r="AI45" s="265">
        <f t="shared" si="27"/>
        <v>0</v>
      </c>
      <c r="AJ45" s="265">
        <f t="shared" si="27"/>
        <v>0</v>
      </c>
      <c r="AK45" s="265">
        <f t="shared" si="27"/>
        <v>0</v>
      </c>
      <c r="AL45" s="265">
        <f t="shared" si="27"/>
        <v>0</v>
      </c>
      <c r="AM45" s="265">
        <f t="shared" si="27"/>
        <v>0</v>
      </c>
      <c r="AN45" s="265">
        <f t="shared" si="27"/>
        <v>0</v>
      </c>
      <c r="AO45" s="265">
        <f t="shared" si="27"/>
        <v>0</v>
      </c>
      <c r="AP45" s="265">
        <f t="shared" si="27"/>
        <v>0</v>
      </c>
      <c r="AQ45" s="265">
        <f t="shared" si="27"/>
        <v>0</v>
      </c>
      <c r="AR45" s="265">
        <f t="shared" si="27"/>
        <v>0</v>
      </c>
      <c r="AS45" s="265">
        <f t="shared" si="27"/>
        <v>0</v>
      </c>
      <c r="AT45" s="265">
        <f t="shared" si="27"/>
        <v>0</v>
      </c>
      <c r="AU45" s="265">
        <f t="shared" si="27"/>
        <v>0</v>
      </c>
      <c r="AV45" s="265">
        <f t="shared" si="27"/>
        <v>0</v>
      </c>
      <c r="AW45" s="265">
        <f t="shared" si="27"/>
        <v>0</v>
      </c>
      <c r="AX45" s="265">
        <f t="shared" si="27"/>
        <v>0</v>
      </c>
      <c r="AY45" s="265">
        <f t="shared" si="27"/>
        <v>0</v>
      </c>
      <c r="AZ45" s="265">
        <f t="shared" si="27"/>
        <v>0</v>
      </c>
      <c r="BA45" s="265">
        <f t="shared" si="27"/>
        <v>0</v>
      </c>
      <c r="BB45" s="356"/>
      <c r="BC45" s="266">
        <f t="shared" si="26"/>
        <v>1035.8</v>
      </c>
    </row>
    <row r="46" spans="1:55" s="267" customFormat="1" ht="27" customHeight="1">
      <c r="A46" s="358"/>
      <c r="B46" s="359"/>
      <c r="C46" s="359"/>
      <c r="D46" s="264" t="s">
        <v>43</v>
      </c>
      <c r="E46" s="263">
        <f>H46+K46+N46+Q46+T46+W46+Z46+AE46+AJ46+AO46+AT46+AY46</f>
        <v>9328</v>
      </c>
      <c r="F46" s="263">
        <f t="shared" ref="F46:F50" si="28">I46+L46+O46+R46+U46+X46+AC46+AH46+AM46+AR46+AW46+AZ46+AA46</f>
        <v>6632.9</v>
      </c>
      <c r="G46" s="265">
        <f t="shared" si="24"/>
        <v>71.107418524871349</v>
      </c>
      <c r="H46" s="265">
        <f>H51+H56+H61+H66+H71+H76</f>
        <v>0</v>
      </c>
      <c r="I46" s="265">
        <f t="shared" ref="I46:BA46" si="29">I51+I56+I61+I66+I71+I76</f>
        <v>0</v>
      </c>
      <c r="J46" s="265">
        <f t="shared" si="29"/>
        <v>0</v>
      </c>
      <c r="K46" s="265">
        <f>SUM(K51+K56)</f>
        <v>1279.9000000000001</v>
      </c>
      <c r="L46" s="265">
        <f t="shared" si="29"/>
        <v>1279.9000000000001</v>
      </c>
      <c r="M46" s="265">
        <f t="shared" si="29"/>
        <v>0</v>
      </c>
      <c r="N46" s="265">
        <f>N51+N56+N61+N66+N71+N76</f>
        <v>673</v>
      </c>
      <c r="O46" s="265">
        <f t="shared" si="29"/>
        <v>673</v>
      </c>
      <c r="P46" s="265">
        <f t="shared" si="29"/>
        <v>0</v>
      </c>
      <c r="Q46" s="265">
        <f>Q51+Q56+Q61+Q66+Q71+Q76</f>
        <v>1292.5</v>
      </c>
      <c r="R46" s="265">
        <f t="shared" si="29"/>
        <v>1292.5</v>
      </c>
      <c r="S46" s="265">
        <f t="shared" si="29"/>
        <v>0</v>
      </c>
      <c r="T46" s="265">
        <f>T51+T56+T61+T66+T71+T76</f>
        <v>275</v>
      </c>
      <c r="U46" s="265">
        <f t="shared" si="29"/>
        <v>275</v>
      </c>
      <c r="V46" s="265">
        <f t="shared" si="29"/>
        <v>0</v>
      </c>
      <c r="W46" s="265">
        <f t="shared" si="29"/>
        <v>651.4</v>
      </c>
      <c r="X46" s="265">
        <f t="shared" si="29"/>
        <v>651.4</v>
      </c>
      <c r="Y46" s="265">
        <f t="shared" si="29"/>
        <v>0</v>
      </c>
      <c r="Z46" s="265">
        <f>Z51+Z56+Z61+Z66+Z71+Z76</f>
        <v>2461.1</v>
      </c>
      <c r="AA46" s="265">
        <f t="shared" si="29"/>
        <v>2461.1</v>
      </c>
      <c r="AB46" s="265">
        <f t="shared" si="29"/>
        <v>0</v>
      </c>
      <c r="AC46" s="265">
        <f t="shared" si="29"/>
        <v>0</v>
      </c>
      <c r="AD46" s="265">
        <f t="shared" si="29"/>
        <v>0</v>
      </c>
      <c r="AE46" s="265">
        <f t="shared" si="29"/>
        <v>50</v>
      </c>
      <c r="AF46" s="265">
        <f t="shared" si="29"/>
        <v>0</v>
      </c>
      <c r="AG46" s="265">
        <f t="shared" si="29"/>
        <v>0</v>
      </c>
      <c r="AH46" s="265">
        <f t="shared" si="29"/>
        <v>0</v>
      </c>
      <c r="AI46" s="265">
        <f t="shared" si="29"/>
        <v>0</v>
      </c>
      <c r="AJ46" s="265">
        <f t="shared" si="29"/>
        <v>60</v>
      </c>
      <c r="AK46" s="265">
        <f t="shared" si="29"/>
        <v>0</v>
      </c>
      <c r="AL46" s="265">
        <f t="shared" si="29"/>
        <v>0</v>
      </c>
      <c r="AM46" s="265">
        <f t="shared" si="29"/>
        <v>0</v>
      </c>
      <c r="AN46" s="265">
        <f t="shared" si="29"/>
        <v>0</v>
      </c>
      <c r="AO46" s="265">
        <f t="shared" si="29"/>
        <v>2525.1</v>
      </c>
      <c r="AP46" s="265">
        <f t="shared" si="29"/>
        <v>0</v>
      </c>
      <c r="AQ46" s="265">
        <f t="shared" si="29"/>
        <v>0</v>
      </c>
      <c r="AR46" s="265">
        <f t="shared" si="29"/>
        <v>0</v>
      </c>
      <c r="AS46" s="265">
        <f t="shared" si="29"/>
        <v>0</v>
      </c>
      <c r="AT46" s="265">
        <f t="shared" si="29"/>
        <v>30</v>
      </c>
      <c r="AU46" s="265">
        <f t="shared" si="29"/>
        <v>0</v>
      </c>
      <c r="AV46" s="265">
        <f t="shared" si="29"/>
        <v>0</v>
      </c>
      <c r="AW46" s="265">
        <f t="shared" si="29"/>
        <v>0</v>
      </c>
      <c r="AX46" s="265">
        <f t="shared" si="29"/>
        <v>0</v>
      </c>
      <c r="AY46" s="265">
        <f t="shared" si="29"/>
        <v>30</v>
      </c>
      <c r="AZ46" s="265">
        <f t="shared" si="29"/>
        <v>0</v>
      </c>
      <c r="BA46" s="265">
        <f t="shared" si="29"/>
        <v>0</v>
      </c>
      <c r="BB46" s="356"/>
      <c r="BC46" s="266">
        <f t="shared" si="26"/>
        <v>9328</v>
      </c>
    </row>
    <row r="47" spans="1:55" ht="36.6" hidden="1" customHeight="1">
      <c r="A47" s="358"/>
      <c r="B47" s="359"/>
      <c r="C47" s="359"/>
      <c r="D47" s="187" t="s">
        <v>270</v>
      </c>
      <c r="E47" s="119">
        <f t="shared" ref="E47" si="30">H47+K47+N47+Q47+T47+W47+Z47+AE47+AJ47+AO47+AT47+AY47</f>
        <v>0</v>
      </c>
      <c r="F47" s="263">
        <f t="shared" si="28"/>
        <v>0</v>
      </c>
      <c r="G47" s="122" t="e">
        <f t="shared" si="24"/>
        <v>#DIV/0!</v>
      </c>
      <c r="H47" s="122">
        <f t="shared" ref="H47" si="31">H52+H57+H57+H62+H67+H72+H77</f>
        <v>0</v>
      </c>
      <c r="I47" s="122"/>
      <c r="J47" s="122"/>
      <c r="K47" s="122"/>
      <c r="L47" s="122"/>
      <c r="M47" s="122"/>
      <c r="N47" s="158"/>
      <c r="O47" s="158"/>
      <c r="P47" s="158"/>
      <c r="Q47" s="165"/>
      <c r="R47" s="165"/>
      <c r="S47" s="165"/>
      <c r="T47" s="122"/>
      <c r="U47" s="122"/>
      <c r="V47" s="122"/>
      <c r="W47" s="172"/>
      <c r="X47" s="172"/>
      <c r="Y47" s="172"/>
      <c r="Z47" s="177"/>
      <c r="AA47" s="177"/>
      <c r="AB47" s="177"/>
      <c r="AC47" s="177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265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356"/>
      <c r="BC47" s="222">
        <f t="shared" si="26"/>
        <v>0</v>
      </c>
    </row>
    <row r="48" spans="1:55" ht="18.75" customHeight="1">
      <c r="A48" s="360" t="s">
        <v>294</v>
      </c>
      <c r="B48" s="354" t="s">
        <v>295</v>
      </c>
      <c r="C48" s="354" t="s">
        <v>319</v>
      </c>
      <c r="D48" s="195" t="s">
        <v>41</v>
      </c>
      <c r="E48" s="121">
        <f>E49+E50+E52+E51</f>
        <v>2030.4</v>
      </c>
      <c r="F48" s="263">
        <f t="shared" si="28"/>
        <v>2030.4</v>
      </c>
      <c r="G48" s="122">
        <f t="shared" si="24"/>
        <v>100</v>
      </c>
      <c r="H48" s="121">
        <f>H49+H50+H51+H52</f>
        <v>0</v>
      </c>
      <c r="I48" s="121">
        <f t="shared" ref="I48:BA48" si="32">I49+I50+I51+I52</f>
        <v>0</v>
      </c>
      <c r="J48" s="121">
        <f t="shared" si="32"/>
        <v>0</v>
      </c>
      <c r="K48" s="121">
        <f t="shared" si="32"/>
        <v>979.9</v>
      </c>
      <c r="L48" s="121">
        <f t="shared" si="32"/>
        <v>979.9</v>
      </c>
      <c r="M48" s="121">
        <f t="shared" si="32"/>
        <v>0</v>
      </c>
      <c r="N48" s="159">
        <f t="shared" si="32"/>
        <v>466.4</v>
      </c>
      <c r="O48" s="159">
        <f t="shared" si="32"/>
        <v>466.4</v>
      </c>
      <c r="P48" s="159">
        <f t="shared" si="32"/>
        <v>0</v>
      </c>
      <c r="Q48" s="166">
        <f t="shared" si="32"/>
        <v>173.2</v>
      </c>
      <c r="R48" s="166">
        <f t="shared" si="32"/>
        <v>173.2</v>
      </c>
      <c r="S48" s="166">
        <f t="shared" si="32"/>
        <v>0</v>
      </c>
      <c r="T48" s="121">
        <f t="shared" si="32"/>
        <v>0</v>
      </c>
      <c r="U48" s="121">
        <f t="shared" si="32"/>
        <v>0</v>
      </c>
      <c r="V48" s="121">
        <f t="shared" si="32"/>
        <v>0</v>
      </c>
      <c r="W48" s="173">
        <f t="shared" si="32"/>
        <v>400</v>
      </c>
      <c r="X48" s="173">
        <f t="shared" si="32"/>
        <v>400</v>
      </c>
      <c r="Y48" s="173">
        <f t="shared" si="32"/>
        <v>0</v>
      </c>
      <c r="Z48" s="178">
        <f t="shared" si="32"/>
        <v>10.9</v>
      </c>
      <c r="AA48" s="178">
        <f t="shared" si="32"/>
        <v>10.9</v>
      </c>
      <c r="AB48" s="178">
        <f t="shared" si="32"/>
        <v>0</v>
      </c>
      <c r="AC48" s="178">
        <f t="shared" si="32"/>
        <v>0</v>
      </c>
      <c r="AD48" s="121">
        <f t="shared" si="32"/>
        <v>0</v>
      </c>
      <c r="AE48" s="121">
        <f t="shared" si="32"/>
        <v>0</v>
      </c>
      <c r="AF48" s="121">
        <f t="shared" si="32"/>
        <v>0</v>
      </c>
      <c r="AG48" s="121">
        <f t="shared" si="32"/>
        <v>0</v>
      </c>
      <c r="AH48" s="121">
        <f t="shared" si="32"/>
        <v>0</v>
      </c>
      <c r="AI48" s="121">
        <f t="shared" si="32"/>
        <v>0</v>
      </c>
      <c r="AJ48" s="121">
        <f t="shared" si="32"/>
        <v>0</v>
      </c>
      <c r="AK48" s="121">
        <f t="shared" si="32"/>
        <v>0</v>
      </c>
      <c r="AL48" s="121">
        <f t="shared" si="32"/>
        <v>0</v>
      </c>
      <c r="AM48" s="121">
        <f t="shared" si="32"/>
        <v>0</v>
      </c>
      <c r="AN48" s="121">
        <f t="shared" si="32"/>
        <v>0</v>
      </c>
      <c r="AO48" s="263">
        <f t="shared" si="32"/>
        <v>0</v>
      </c>
      <c r="AP48" s="121">
        <f t="shared" si="32"/>
        <v>0</v>
      </c>
      <c r="AQ48" s="121">
        <f t="shared" si="32"/>
        <v>0</v>
      </c>
      <c r="AR48" s="121">
        <f t="shared" si="32"/>
        <v>0</v>
      </c>
      <c r="AS48" s="121">
        <f t="shared" si="32"/>
        <v>0</v>
      </c>
      <c r="AT48" s="121">
        <f t="shared" si="32"/>
        <v>0</v>
      </c>
      <c r="AU48" s="121">
        <f t="shared" si="32"/>
        <v>0</v>
      </c>
      <c r="AV48" s="121">
        <f t="shared" si="32"/>
        <v>0</v>
      </c>
      <c r="AW48" s="121">
        <f t="shared" si="32"/>
        <v>0</v>
      </c>
      <c r="AX48" s="121">
        <f t="shared" si="32"/>
        <v>0</v>
      </c>
      <c r="AY48" s="121">
        <f t="shared" si="32"/>
        <v>0</v>
      </c>
      <c r="AZ48" s="121">
        <f t="shared" si="32"/>
        <v>0</v>
      </c>
      <c r="BA48" s="121">
        <f t="shared" si="32"/>
        <v>0</v>
      </c>
      <c r="BB48" s="356"/>
      <c r="BC48" s="222">
        <f t="shared" si="26"/>
        <v>2030.4</v>
      </c>
    </row>
    <row r="49" spans="1:55" ht="31.95" hidden="1" customHeight="1">
      <c r="A49" s="360"/>
      <c r="B49" s="354"/>
      <c r="C49" s="354"/>
      <c r="D49" s="188" t="s">
        <v>37</v>
      </c>
      <c r="E49" s="122"/>
      <c r="F49" s="263">
        <f t="shared" si="28"/>
        <v>0</v>
      </c>
      <c r="G49" s="122" t="e">
        <f t="shared" si="24"/>
        <v>#DIV/0!</v>
      </c>
      <c r="H49" s="122"/>
      <c r="I49" s="122"/>
      <c r="J49" s="122"/>
      <c r="K49" s="122"/>
      <c r="L49" s="122"/>
      <c r="M49" s="122"/>
      <c r="N49" s="158"/>
      <c r="O49" s="158"/>
      <c r="P49" s="158"/>
      <c r="Q49" s="165"/>
      <c r="R49" s="165"/>
      <c r="S49" s="165"/>
      <c r="T49" s="122"/>
      <c r="U49" s="122"/>
      <c r="V49" s="122"/>
      <c r="W49" s="172"/>
      <c r="X49" s="172"/>
      <c r="Y49" s="172"/>
      <c r="Z49" s="177"/>
      <c r="AA49" s="177"/>
      <c r="AB49" s="177"/>
      <c r="AC49" s="177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265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356"/>
      <c r="BC49" s="222">
        <f t="shared" si="26"/>
        <v>0</v>
      </c>
    </row>
    <row r="50" spans="1:55" ht="34.950000000000003" hidden="1" customHeight="1">
      <c r="A50" s="360"/>
      <c r="B50" s="354"/>
      <c r="C50" s="354"/>
      <c r="D50" s="188" t="s">
        <v>2</v>
      </c>
      <c r="E50" s="122"/>
      <c r="F50" s="263">
        <f t="shared" si="28"/>
        <v>0</v>
      </c>
      <c r="G50" s="122" t="e">
        <f t="shared" si="24"/>
        <v>#DIV/0!</v>
      </c>
      <c r="H50" s="122"/>
      <c r="I50" s="122"/>
      <c r="J50" s="122"/>
      <c r="K50" s="122"/>
      <c r="L50" s="122"/>
      <c r="M50" s="122"/>
      <c r="N50" s="158"/>
      <c r="O50" s="158"/>
      <c r="P50" s="158"/>
      <c r="Q50" s="165"/>
      <c r="R50" s="165"/>
      <c r="S50" s="165"/>
      <c r="T50" s="122"/>
      <c r="U50" s="122"/>
      <c r="V50" s="122"/>
      <c r="W50" s="172"/>
      <c r="X50" s="172"/>
      <c r="Y50" s="172"/>
      <c r="Z50" s="177"/>
      <c r="AA50" s="177"/>
      <c r="AB50" s="177"/>
      <c r="AC50" s="177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265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356"/>
      <c r="BC50" s="222">
        <f t="shared" si="26"/>
        <v>0</v>
      </c>
    </row>
    <row r="51" spans="1:55" ht="21.6" customHeight="1">
      <c r="A51" s="360"/>
      <c r="B51" s="354"/>
      <c r="C51" s="354"/>
      <c r="D51" s="188" t="s">
        <v>43</v>
      </c>
      <c r="E51" s="121">
        <f>H51+K51+N51+Q51+T51+W51+Z51+AE51+AJ51+AO51+AT51+AY51</f>
        <v>2030.4</v>
      </c>
      <c r="F51" s="263">
        <f>I51+L51+O51+R51+U51+X51+AC51+AH51+AM51+AR51+AW51+AZ51+AA51</f>
        <v>2030.4</v>
      </c>
      <c r="G51" s="122">
        <f t="shared" si="24"/>
        <v>100</v>
      </c>
      <c r="H51" s="122">
        <v>0</v>
      </c>
      <c r="I51" s="122">
        <v>0</v>
      </c>
      <c r="J51" s="122"/>
      <c r="K51" s="122">
        <v>979.9</v>
      </c>
      <c r="L51" s="122">
        <v>979.9</v>
      </c>
      <c r="M51" s="122"/>
      <c r="N51" s="158">
        <v>466.4</v>
      </c>
      <c r="O51" s="158">
        <v>466.4</v>
      </c>
      <c r="P51" s="158"/>
      <c r="Q51" s="165">
        <f>173.2</f>
        <v>173.2</v>
      </c>
      <c r="R51" s="165">
        <v>173.2</v>
      </c>
      <c r="S51" s="165"/>
      <c r="T51" s="122">
        <v>0</v>
      </c>
      <c r="U51" s="122"/>
      <c r="V51" s="122"/>
      <c r="W51" s="172">
        <v>400</v>
      </c>
      <c r="X51" s="172">
        <v>400</v>
      </c>
      <c r="Y51" s="172"/>
      <c r="Z51" s="177">
        <v>10.9</v>
      </c>
      <c r="AA51" s="177">
        <v>10.9</v>
      </c>
      <c r="AB51" s="177"/>
      <c r="AC51" s="177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265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356"/>
      <c r="BC51" s="222">
        <f t="shared" si="26"/>
        <v>2030.4</v>
      </c>
    </row>
    <row r="52" spans="1:55" ht="34.799999999999997" hidden="1" customHeight="1">
      <c r="A52" s="360"/>
      <c r="B52" s="354"/>
      <c r="C52" s="354"/>
      <c r="D52" s="188"/>
      <c r="E52" s="121">
        <f t="shared" ref="E52:E57" si="33">H52+K52+N52+Q52+T52+W52+Z52+AE52+AJ52+AO52+AT52+AY52</f>
        <v>0</v>
      </c>
      <c r="F52" s="263">
        <f t="shared" ref="F52:F77" si="34">I52+L52+O52+R52+U52+X52+AC52+AH52+AM52+AR52+AW52+AZ52</f>
        <v>0</v>
      </c>
      <c r="G52" s="122"/>
      <c r="H52" s="122"/>
      <c r="I52" s="122"/>
      <c r="J52" s="122"/>
      <c r="K52" s="122"/>
      <c r="L52" s="122"/>
      <c r="M52" s="122"/>
      <c r="N52" s="158"/>
      <c r="O52" s="158"/>
      <c r="P52" s="158"/>
      <c r="Q52" s="165"/>
      <c r="R52" s="165"/>
      <c r="S52" s="165"/>
      <c r="T52" s="122"/>
      <c r="U52" s="122"/>
      <c r="V52" s="122"/>
      <c r="W52" s="172"/>
      <c r="X52" s="172"/>
      <c r="Y52" s="172"/>
      <c r="Z52" s="177"/>
      <c r="AA52" s="177"/>
      <c r="AB52" s="177"/>
      <c r="AC52" s="177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265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356"/>
      <c r="BC52" s="222">
        <f t="shared" si="26"/>
        <v>0</v>
      </c>
    </row>
    <row r="53" spans="1:55" ht="21.6" customHeight="1">
      <c r="A53" s="360" t="s">
        <v>3</v>
      </c>
      <c r="B53" s="354" t="s">
        <v>320</v>
      </c>
      <c r="C53" s="365"/>
      <c r="D53" s="195" t="s">
        <v>41</v>
      </c>
      <c r="E53" s="121">
        <f>E56</f>
        <v>6167.6</v>
      </c>
      <c r="F53" s="263">
        <f t="shared" ref="F53:F55" si="35">I53+L53+O53+R53+U53+X53+AC53+AH53+AM53+AR53+AW53+AZ53+AA53</f>
        <v>3672.5</v>
      </c>
      <c r="G53" s="122">
        <f t="shared" si="24"/>
        <v>59.545041831506587</v>
      </c>
      <c r="H53" s="121">
        <f t="shared" ref="H53:BA53" si="36">H56</f>
        <v>0</v>
      </c>
      <c r="I53" s="121">
        <f t="shared" si="36"/>
        <v>0</v>
      </c>
      <c r="J53" s="121">
        <f t="shared" si="36"/>
        <v>0</v>
      </c>
      <c r="K53" s="121">
        <f t="shared" si="36"/>
        <v>300</v>
      </c>
      <c r="L53" s="121">
        <f t="shared" si="36"/>
        <v>300</v>
      </c>
      <c r="M53" s="121">
        <f t="shared" si="36"/>
        <v>0</v>
      </c>
      <c r="N53" s="159">
        <f t="shared" si="36"/>
        <v>146.6</v>
      </c>
      <c r="O53" s="159">
        <f t="shared" si="36"/>
        <v>146.6</v>
      </c>
      <c r="P53" s="159">
        <f t="shared" si="36"/>
        <v>0</v>
      </c>
      <c r="Q53" s="166">
        <v>936.8</v>
      </c>
      <c r="R53" s="166">
        <v>936.8</v>
      </c>
      <c r="S53" s="166">
        <f t="shared" si="36"/>
        <v>0</v>
      </c>
      <c r="T53" s="121">
        <v>0</v>
      </c>
      <c r="U53" s="121">
        <f t="shared" si="36"/>
        <v>0</v>
      </c>
      <c r="V53" s="121">
        <f t="shared" si="36"/>
        <v>0</v>
      </c>
      <c r="W53" s="173">
        <f t="shared" si="36"/>
        <v>0</v>
      </c>
      <c r="X53" s="173">
        <f>X56</f>
        <v>0</v>
      </c>
      <c r="Y53" s="173">
        <f t="shared" si="36"/>
        <v>0</v>
      </c>
      <c r="Z53" s="178">
        <f>Z56</f>
        <v>2289.1</v>
      </c>
      <c r="AA53" s="178">
        <f>AA56</f>
        <v>2289.1</v>
      </c>
      <c r="AB53" s="178">
        <f t="shared" si="36"/>
        <v>0</v>
      </c>
      <c r="AC53" s="178">
        <f t="shared" si="36"/>
        <v>0</v>
      </c>
      <c r="AD53" s="121">
        <f t="shared" si="36"/>
        <v>0</v>
      </c>
      <c r="AE53" s="121">
        <f t="shared" si="36"/>
        <v>0</v>
      </c>
      <c r="AF53" s="121">
        <f t="shared" si="36"/>
        <v>0</v>
      </c>
      <c r="AG53" s="121">
        <f t="shared" si="36"/>
        <v>0</v>
      </c>
      <c r="AH53" s="121">
        <f t="shared" si="36"/>
        <v>0</v>
      </c>
      <c r="AI53" s="121">
        <f t="shared" si="36"/>
        <v>0</v>
      </c>
      <c r="AJ53" s="121">
        <f t="shared" si="36"/>
        <v>0</v>
      </c>
      <c r="AK53" s="121">
        <f t="shared" si="36"/>
        <v>0</v>
      </c>
      <c r="AL53" s="121">
        <f t="shared" si="36"/>
        <v>0</v>
      </c>
      <c r="AM53" s="121">
        <f t="shared" si="36"/>
        <v>0</v>
      </c>
      <c r="AN53" s="121">
        <f t="shared" si="36"/>
        <v>0</v>
      </c>
      <c r="AO53" s="263">
        <f t="shared" si="36"/>
        <v>2495.1</v>
      </c>
      <c r="AP53" s="121">
        <f t="shared" si="36"/>
        <v>0</v>
      </c>
      <c r="AQ53" s="121">
        <f t="shared" si="36"/>
        <v>0</v>
      </c>
      <c r="AR53" s="121">
        <f t="shared" si="36"/>
        <v>0</v>
      </c>
      <c r="AS53" s="121">
        <f t="shared" si="36"/>
        <v>0</v>
      </c>
      <c r="AT53" s="121">
        <f t="shared" si="36"/>
        <v>0</v>
      </c>
      <c r="AU53" s="121">
        <f t="shared" si="36"/>
        <v>0</v>
      </c>
      <c r="AV53" s="121">
        <f t="shared" si="36"/>
        <v>0</v>
      </c>
      <c r="AW53" s="121">
        <f t="shared" si="36"/>
        <v>0</v>
      </c>
      <c r="AX53" s="121">
        <f t="shared" si="36"/>
        <v>0</v>
      </c>
      <c r="AY53" s="121">
        <f t="shared" si="36"/>
        <v>0</v>
      </c>
      <c r="AZ53" s="121">
        <f t="shared" si="36"/>
        <v>0</v>
      </c>
      <c r="BA53" s="121">
        <f t="shared" si="36"/>
        <v>0</v>
      </c>
      <c r="BB53" s="356"/>
      <c r="BC53" s="222">
        <f t="shared" si="26"/>
        <v>6167.6</v>
      </c>
    </row>
    <row r="54" spans="1:55" hidden="1">
      <c r="A54" s="360"/>
      <c r="B54" s="354"/>
      <c r="C54" s="365"/>
      <c r="D54" s="188" t="s">
        <v>37</v>
      </c>
      <c r="E54" s="121">
        <f t="shared" si="33"/>
        <v>0</v>
      </c>
      <c r="F54" s="263">
        <f t="shared" si="35"/>
        <v>0</v>
      </c>
      <c r="G54" s="122" t="e">
        <f t="shared" si="24"/>
        <v>#DIV/0!</v>
      </c>
      <c r="H54" s="122"/>
      <c r="I54" s="122"/>
      <c r="J54" s="122"/>
      <c r="K54" s="122"/>
      <c r="L54" s="122"/>
      <c r="M54" s="122"/>
      <c r="N54" s="158"/>
      <c r="O54" s="158"/>
      <c r="P54" s="158"/>
      <c r="Q54" s="165"/>
      <c r="R54" s="165"/>
      <c r="S54" s="165"/>
      <c r="T54" s="122"/>
      <c r="U54" s="122"/>
      <c r="V54" s="122"/>
      <c r="W54" s="172"/>
      <c r="X54" s="172"/>
      <c r="Y54" s="172"/>
      <c r="Z54" s="177"/>
      <c r="AA54" s="177"/>
      <c r="AB54" s="177"/>
      <c r="AC54" s="177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265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356"/>
      <c r="BC54" s="222">
        <f t="shared" si="26"/>
        <v>0</v>
      </c>
    </row>
    <row r="55" spans="1:55" ht="31.2" customHeight="1">
      <c r="A55" s="360"/>
      <c r="B55" s="354"/>
      <c r="C55" s="365"/>
      <c r="D55" s="188" t="s">
        <v>2</v>
      </c>
      <c r="E55" s="121">
        <f t="shared" si="33"/>
        <v>0</v>
      </c>
      <c r="F55" s="263">
        <f t="shared" si="35"/>
        <v>0</v>
      </c>
      <c r="G55" s="122" t="e">
        <f t="shared" si="24"/>
        <v>#DIV/0!</v>
      </c>
      <c r="H55" s="122"/>
      <c r="I55" s="122"/>
      <c r="J55" s="122"/>
      <c r="K55" s="122"/>
      <c r="L55" s="122"/>
      <c r="M55" s="122"/>
      <c r="N55" s="158"/>
      <c r="O55" s="158"/>
      <c r="P55" s="158"/>
      <c r="Q55" s="165"/>
      <c r="R55" s="165"/>
      <c r="S55" s="165"/>
      <c r="T55" s="122"/>
      <c r="U55" s="122"/>
      <c r="V55" s="122"/>
      <c r="W55" s="172"/>
      <c r="X55" s="172"/>
      <c r="Y55" s="172"/>
      <c r="Z55" s="177"/>
      <c r="AA55" s="177"/>
      <c r="AB55" s="177"/>
      <c r="AC55" s="177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265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356"/>
      <c r="BC55" s="222">
        <f t="shared" si="26"/>
        <v>0</v>
      </c>
    </row>
    <row r="56" spans="1:55" ht="21.6" customHeight="1">
      <c r="A56" s="360"/>
      <c r="B56" s="354"/>
      <c r="C56" s="365"/>
      <c r="D56" s="188" t="s">
        <v>43</v>
      </c>
      <c r="E56" s="121">
        <f>H56+K56+N56+Q56+T56+W56+Z56+AE56+AJ56+AO56+AT56+AY56</f>
        <v>6167.6</v>
      </c>
      <c r="F56" s="263">
        <f>I56+L56+O56+R56+U56+X56+AC56+AH56+AM56+AR56+AW56+AZ56+AA56</f>
        <v>3672.5</v>
      </c>
      <c r="G56" s="122">
        <f t="shared" si="24"/>
        <v>59.545041831506587</v>
      </c>
      <c r="H56" s="122"/>
      <c r="I56" s="122"/>
      <c r="J56" s="122"/>
      <c r="K56" s="122">
        <v>300</v>
      </c>
      <c r="L56" s="122">
        <v>300</v>
      </c>
      <c r="M56" s="122"/>
      <c r="N56" s="158">
        <v>146.6</v>
      </c>
      <c r="O56" s="158">
        <v>146.6</v>
      </c>
      <c r="P56" s="158"/>
      <c r="Q56" s="165">
        <v>936.8</v>
      </c>
      <c r="R56" s="165">
        <v>936.8</v>
      </c>
      <c r="S56" s="165"/>
      <c r="T56" s="122">
        <v>0</v>
      </c>
      <c r="U56" s="122">
        <v>0</v>
      </c>
      <c r="V56" s="122"/>
      <c r="W56" s="172">
        <v>0</v>
      </c>
      <c r="X56" s="172">
        <v>0</v>
      </c>
      <c r="Y56" s="172"/>
      <c r="Z56" s="178">
        <v>2289.1</v>
      </c>
      <c r="AA56" s="178">
        <v>2289.1</v>
      </c>
      <c r="AB56" s="177"/>
      <c r="AC56" s="177"/>
      <c r="AD56" s="122"/>
      <c r="AE56" s="122">
        <v>0</v>
      </c>
      <c r="AF56" s="122"/>
      <c r="AG56" s="122"/>
      <c r="AH56" s="122"/>
      <c r="AI56" s="122"/>
      <c r="AJ56" s="122"/>
      <c r="AK56" s="122"/>
      <c r="AL56" s="122"/>
      <c r="AM56" s="122"/>
      <c r="AN56" s="122"/>
      <c r="AO56" s="265">
        <v>2495.1</v>
      </c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356"/>
      <c r="BC56" s="222">
        <f t="shared" si="26"/>
        <v>6167.6</v>
      </c>
    </row>
    <row r="57" spans="1:55" ht="0.6" customHeight="1">
      <c r="A57" s="360"/>
      <c r="B57" s="354"/>
      <c r="C57" s="365"/>
      <c r="D57" s="188"/>
      <c r="E57" s="121">
        <f t="shared" si="33"/>
        <v>0</v>
      </c>
      <c r="F57" s="263">
        <f t="shared" si="34"/>
        <v>0</v>
      </c>
      <c r="G57" s="122" t="e">
        <f t="shared" si="24"/>
        <v>#DIV/0!</v>
      </c>
      <c r="H57" s="122"/>
      <c r="I57" s="122"/>
      <c r="J57" s="122"/>
      <c r="K57" s="122"/>
      <c r="L57" s="122"/>
      <c r="M57" s="122"/>
      <c r="N57" s="158"/>
      <c r="O57" s="158"/>
      <c r="P57" s="158"/>
      <c r="Q57" s="165"/>
      <c r="R57" s="165"/>
      <c r="S57" s="165"/>
      <c r="T57" s="122"/>
      <c r="U57" s="122"/>
      <c r="V57" s="122"/>
      <c r="W57" s="172"/>
      <c r="X57" s="172"/>
      <c r="Y57" s="172"/>
      <c r="Z57" s="177"/>
      <c r="AA57" s="177"/>
      <c r="AB57" s="177"/>
      <c r="AC57" s="177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265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356"/>
      <c r="BC57" s="222">
        <f t="shared" si="26"/>
        <v>0</v>
      </c>
    </row>
    <row r="58" spans="1:55" ht="28.5" customHeight="1">
      <c r="A58" s="360" t="s">
        <v>296</v>
      </c>
      <c r="B58" s="182" t="s">
        <v>297</v>
      </c>
      <c r="C58" s="365"/>
      <c r="D58" s="195" t="s">
        <v>41</v>
      </c>
      <c r="E58" s="121">
        <f>E59+E60+E61+E62</f>
        <v>180</v>
      </c>
      <c r="F58" s="263">
        <f t="shared" si="34"/>
        <v>120</v>
      </c>
      <c r="G58" s="122">
        <f t="shared" si="24"/>
        <v>66.666666666666657</v>
      </c>
      <c r="H58" s="121">
        <f>H59+H60+H61+H62</f>
        <v>0</v>
      </c>
      <c r="I58" s="121">
        <f t="shared" ref="I58:BA58" si="37">I59+I60+I61+I62</f>
        <v>0</v>
      </c>
      <c r="J58" s="121">
        <f t="shared" si="37"/>
        <v>0</v>
      </c>
      <c r="K58" s="121">
        <f t="shared" si="37"/>
        <v>0</v>
      </c>
      <c r="L58" s="121">
        <f t="shared" si="37"/>
        <v>0</v>
      </c>
      <c r="M58" s="121">
        <f t="shared" si="37"/>
        <v>0</v>
      </c>
      <c r="N58" s="159">
        <f t="shared" si="37"/>
        <v>60</v>
      </c>
      <c r="O58" s="159">
        <f t="shared" si="37"/>
        <v>60</v>
      </c>
      <c r="P58" s="159">
        <f t="shared" si="37"/>
        <v>0</v>
      </c>
      <c r="Q58" s="166">
        <f t="shared" si="37"/>
        <v>0</v>
      </c>
      <c r="R58" s="166">
        <f t="shared" si="37"/>
        <v>0</v>
      </c>
      <c r="S58" s="166">
        <f t="shared" si="37"/>
        <v>0</v>
      </c>
      <c r="T58" s="121">
        <f t="shared" si="37"/>
        <v>60</v>
      </c>
      <c r="U58" s="121">
        <f t="shared" si="37"/>
        <v>60</v>
      </c>
      <c r="V58" s="121">
        <f t="shared" si="37"/>
        <v>0</v>
      </c>
      <c r="W58" s="173">
        <f t="shared" si="37"/>
        <v>0</v>
      </c>
      <c r="X58" s="173">
        <f t="shared" si="37"/>
        <v>0</v>
      </c>
      <c r="Y58" s="173">
        <f t="shared" si="37"/>
        <v>0</v>
      </c>
      <c r="Z58" s="178">
        <f t="shared" si="37"/>
        <v>0</v>
      </c>
      <c r="AA58" s="178">
        <f t="shared" si="37"/>
        <v>0</v>
      </c>
      <c r="AB58" s="178">
        <f t="shared" si="37"/>
        <v>0</v>
      </c>
      <c r="AC58" s="178">
        <f t="shared" si="37"/>
        <v>0</v>
      </c>
      <c r="AD58" s="121">
        <f t="shared" si="37"/>
        <v>0</v>
      </c>
      <c r="AE58" s="121">
        <f t="shared" si="37"/>
        <v>30</v>
      </c>
      <c r="AF58" s="121">
        <f t="shared" si="37"/>
        <v>0</v>
      </c>
      <c r="AG58" s="121">
        <f t="shared" si="37"/>
        <v>0</v>
      </c>
      <c r="AH58" s="121">
        <f t="shared" si="37"/>
        <v>0</v>
      </c>
      <c r="AI58" s="121">
        <f t="shared" si="37"/>
        <v>0</v>
      </c>
      <c r="AJ58" s="121">
        <f t="shared" si="37"/>
        <v>30</v>
      </c>
      <c r="AK58" s="121">
        <f t="shared" si="37"/>
        <v>0</v>
      </c>
      <c r="AL58" s="121">
        <f t="shared" si="37"/>
        <v>0</v>
      </c>
      <c r="AM58" s="121">
        <f t="shared" si="37"/>
        <v>0</v>
      </c>
      <c r="AN58" s="121">
        <f t="shared" si="37"/>
        <v>0</v>
      </c>
      <c r="AO58" s="263">
        <f t="shared" si="37"/>
        <v>0</v>
      </c>
      <c r="AP58" s="121">
        <f t="shared" si="37"/>
        <v>0</v>
      </c>
      <c r="AQ58" s="121">
        <f t="shared" si="37"/>
        <v>0</v>
      </c>
      <c r="AR58" s="121">
        <f t="shared" si="37"/>
        <v>0</v>
      </c>
      <c r="AS58" s="121">
        <f t="shared" si="37"/>
        <v>0</v>
      </c>
      <c r="AT58" s="121">
        <f t="shared" si="37"/>
        <v>0</v>
      </c>
      <c r="AU58" s="121">
        <f t="shared" si="37"/>
        <v>0</v>
      </c>
      <c r="AV58" s="121">
        <f t="shared" si="37"/>
        <v>0</v>
      </c>
      <c r="AW58" s="121">
        <f t="shared" si="37"/>
        <v>0</v>
      </c>
      <c r="AX58" s="121">
        <f t="shared" si="37"/>
        <v>0</v>
      </c>
      <c r="AY58" s="121">
        <f t="shared" si="37"/>
        <v>0</v>
      </c>
      <c r="AZ58" s="121">
        <f t="shared" si="37"/>
        <v>0</v>
      </c>
      <c r="BA58" s="121">
        <f t="shared" si="37"/>
        <v>0</v>
      </c>
      <c r="BB58" s="356"/>
      <c r="BC58" s="222">
        <f t="shared" si="26"/>
        <v>180</v>
      </c>
    </row>
    <row r="59" spans="1:55" hidden="1">
      <c r="A59" s="360"/>
      <c r="B59" s="182"/>
      <c r="C59" s="365"/>
      <c r="D59" s="188" t="s">
        <v>37</v>
      </c>
      <c r="E59" s="122"/>
      <c r="F59" s="263">
        <f t="shared" si="34"/>
        <v>0</v>
      </c>
      <c r="G59" s="122" t="e">
        <f t="shared" si="24"/>
        <v>#DIV/0!</v>
      </c>
      <c r="H59" s="122"/>
      <c r="I59" s="122"/>
      <c r="J59" s="122"/>
      <c r="K59" s="122"/>
      <c r="L59" s="122"/>
      <c r="M59" s="122"/>
      <c r="N59" s="158"/>
      <c r="O59" s="158"/>
      <c r="P59" s="158"/>
      <c r="Q59" s="165"/>
      <c r="R59" s="165"/>
      <c r="S59" s="165"/>
      <c r="T59" s="122"/>
      <c r="U59" s="122"/>
      <c r="V59" s="122"/>
      <c r="W59" s="172"/>
      <c r="X59" s="172"/>
      <c r="Y59" s="172"/>
      <c r="Z59" s="177"/>
      <c r="AA59" s="177"/>
      <c r="AB59" s="177"/>
      <c r="AC59" s="177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265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356"/>
      <c r="BC59" s="222">
        <f t="shared" si="26"/>
        <v>0</v>
      </c>
    </row>
    <row r="60" spans="1:55" ht="31.2" hidden="1" customHeight="1">
      <c r="A60" s="360"/>
      <c r="B60" s="182"/>
      <c r="C60" s="365"/>
      <c r="D60" s="188" t="s">
        <v>2</v>
      </c>
      <c r="E60" s="122"/>
      <c r="F60" s="263">
        <f t="shared" si="34"/>
        <v>0</v>
      </c>
      <c r="G60" s="122" t="e">
        <f t="shared" si="24"/>
        <v>#DIV/0!</v>
      </c>
      <c r="H60" s="122"/>
      <c r="I60" s="122"/>
      <c r="J60" s="122"/>
      <c r="K60" s="122"/>
      <c r="L60" s="122"/>
      <c r="M60" s="122"/>
      <c r="N60" s="158"/>
      <c r="O60" s="158"/>
      <c r="P60" s="158"/>
      <c r="Q60" s="165"/>
      <c r="R60" s="165"/>
      <c r="S60" s="165"/>
      <c r="T60" s="122"/>
      <c r="U60" s="122"/>
      <c r="V60" s="122"/>
      <c r="W60" s="172"/>
      <c r="X60" s="172"/>
      <c r="Y60" s="172"/>
      <c r="Z60" s="177"/>
      <c r="AA60" s="177"/>
      <c r="AB60" s="177"/>
      <c r="AC60" s="177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265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356"/>
      <c r="BC60" s="222">
        <f t="shared" si="26"/>
        <v>0</v>
      </c>
    </row>
    <row r="61" spans="1:55" ht="21.75" customHeight="1">
      <c r="A61" s="360"/>
      <c r="B61" s="182"/>
      <c r="C61" s="365"/>
      <c r="D61" s="188" t="s">
        <v>43</v>
      </c>
      <c r="E61" s="121">
        <f>H61+K61+N61+Q61+T61+W61+Z61+AE61+AJ61+AO61+AT61+AY61</f>
        <v>180</v>
      </c>
      <c r="F61" s="263">
        <f>I61+L61+O61+R61+U61+X61+AC61+AH61+AM61+AR61+AW61+AZ61</f>
        <v>120</v>
      </c>
      <c r="G61" s="122">
        <f t="shared" si="24"/>
        <v>66.666666666666657</v>
      </c>
      <c r="H61" s="122">
        <v>0</v>
      </c>
      <c r="I61" s="122"/>
      <c r="J61" s="122"/>
      <c r="K61" s="122">
        <v>0</v>
      </c>
      <c r="L61" s="122"/>
      <c r="M61" s="122"/>
      <c r="N61" s="158">
        <v>60</v>
      </c>
      <c r="O61" s="158">
        <v>60</v>
      </c>
      <c r="P61" s="158"/>
      <c r="Q61" s="165">
        <v>0</v>
      </c>
      <c r="R61" s="165"/>
      <c r="S61" s="165"/>
      <c r="T61" s="122">
        <v>60</v>
      </c>
      <c r="U61" s="122">
        <v>60</v>
      </c>
      <c r="V61" s="122"/>
      <c r="W61" s="172">
        <v>0</v>
      </c>
      <c r="X61" s="172"/>
      <c r="Y61" s="172"/>
      <c r="Z61" s="177">
        <v>0</v>
      </c>
      <c r="AA61" s="177"/>
      <c r="AB61" s="177"/>
      <c r="AC61" s="177"/>
      <c r="AD61" s="122"/>
      <c r="AE61" s="122">
        <v>30</v>
      </c>
      <c r="AF61" s="122"/>
      <c r="AG61" s="122"/>
      <c r="AH61" s="122"/>
      <c r="AI61" s="122"/>
      <c r="AJ61" s="122">
        <v>30</v>
      </c>
      <c r="AK61" s="122"/>
      <c r="AL61" s="122"/>
      <c r="AM61" s="122"/>
      <c r="AN61" s="122"/>
      <c r="AO61" s="265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356"/>
      <c r="BC61" s="222">
        <f t="shared" si="26"/>
        <v>180</v>
      </c>
    </row>
    <row r="62" spans="1:55" ht="30" hidden="1" customHeight="1">
      <c r="A62" s="360"/>
      <c r="B62" s="182"/>
      <c r="C62" s="365"/>
      <c r="D62" s="188"/>
      <c r="E62" s="122"/>
      <c r="F62" s="263">
        <f t="shared" si="34"/>
        <v>0</v>
      </c>
      <c r="G62" s="122" t="e">
        <f t="shared" si="24"/>
        <v>#DIV/0!</v>
      </c>
      <c r="H62" s="122"/>
      <c r="I62" s="122"/>
      <c r="J62" s="122"/>
      <c r="K62" s="122"/>
      <c r="L62" s="122"/>
      <c r="M62" s="122"/>
      <c r="N62" s="158"/>
      <c r="O62" s="158"/>
      <c r="P62" s="158"/>
      <c r="Q62" s="165"/>
      <c r="R62" s="165"/>
      <c r="S62" s="165"/>
      <c r="T62" s="122"/>
      <c r="U62" s="122"/>
      <c r="V62" s="122"/>
      <c r="W62" s="172"/>
      <c r="X62" s="172"/>
      <c r="Y62" s="172"/>
      <c r="Z62" s="177"/>
      <c r="AA62" s="177"/>
      <c r="AB62" s="177"/>
      <c r="AC62" s="177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265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356"/>
      <c r="BC62" s="222">
        <f t="shared" si="26"/>
        <v>0</v>
      </c>
    </row>
    <row r="63" spans="1:55" ht="30" customHeight="1">
      <c r="A63" s="360" t="s">
        <v>298</v>
      </c>
      <c r="B63" s="354" t="s">
        <v>299</v>
      </c>
      <c r="C63" s="365"/>
      <c r="D63" s="195" t="s">
        <v>41</v>
      </c>
      <c r="E63" s="121">
        <f>E64+E65+E66+E67</f>
        <v>330</v>
      </c>
      <c r="F63" s="263">
        <f>F66</f>
        <v>190</v>
      </c>
      <c r="G63" s="122">
        <f t="shared" si="24"/>
        <v>57.575757575757578</v>
      </c>
      <c r="H63" s="121">
        <f>H64+H65+H66+H67</f>
        <v>0</v>
      </c>
      <c r="I63" s="121"/>
      <c r="J63" s="121"/>
      <c r="K63" s="121"/>
      <c r="L63" s="121"/>
      <c r="M63" s="121"/>
      <c r="N63" s="159"/>
      <c r="O63" s="159"/>
      <c r="P63" s="159"/>
      <c r="Q63" s="166">
        <f>Q66</f>
        <v>82.5</v>
      </c>
      <c r="R63" s="166">
        <f>R66</f>
        <v>82.5</v>
      </c>
      <c r="S63" s="166"/>
      <c r="T63" s="121">
        <f>T66</f>
        <v>15</v>
      </c>
      <c r="U63" s="121">
        <f>U66</f>
        <v>15</v>
      </c>
      <c r="V63" s="121"/>
      <c r="W63" s="173"/>
      <c r="X63" s="173"/>
      <c r="Y63" s="173"/>
      <c r="Z63" s="178">
        <f>Z66</f>
        <v>92.5</v>
      </c>
      <c r="AA63" s="178">
        <f>AA66</f>
        <v>92.5</v>
      </c>
      <c r="AB63" s="178"/>
      <c r="AC63" s="178"/>
      <c r="AD63" s="121"/>
      <c r="AE63" s="121">
        <f>AE66</f>
        <v>20</v>
      </c>
      <c r="AF63" s="121"/>
      <c r="AG63" s="121"/>
      <c r="AH63" s="121"/>
      <c r="AI63" s="121"/>
      <c r="AJ63" s="121">
        <f>AJ66</f>
        <v>30</v>
      </c>
      <c r="AK63" s="121"/>
      <c r="AL63" s="121"/>
      <c r="AM63" s="121"/>
      <c r="AN63" s="121"/>
      <c r="AO63" s="263">
        <f>AO66</f>
        <v>30</v>
      </c>
      <c r="AP63" s="121"/>
      <c r="AQ63" s="121"/>
      <c r="AR63" s="121"/>
      <c r="AS63" s="121"/>
      <c r="AT63" s="121">
        <f>AT66</f>
        <v>30</v>
      </c>
      <c r="AU63" s="121"/>
      <c r="AV63" s="121"/>
      <c r="AW63" s="121"/>
      <c r="AX63" s="121"/>
      <c r="AY63" s="121">
        <f>AY66</f>
        <v>30</v>
      </c>
      <c r="AZ63" s="121"/>
      <c r="BA63" s="121"/>
      <c r="BB63" s="224"/>
      <c r="BC63" s="222">
        <f>H63+K63+N63+Q63+T63+W63+Z63+AE63+AJ63+AO63+AT63+AY63</f>
        <v>330</v>
      </c>
    </row>
    <row r="64" spans="1:55" ht="30" hidden="1" customHeight="1">
      <c r="A64" s="360"/>
      <c r="B64" s="354"/>
      <c r="C64" s="365"/>
      <c r="D64" s="188" t="s">
        <v>37</v>
      </c>
      <c r="E64" s="122"/>
      <c r="F64" s="263">
        <f t="shared" si="34"/>
        <v>0</v>
      </c>
      <c r="G64" s="122" t="e">
        <f t="shared" si="24"/>
        <v>#DIV/0!</v>
      </c>
      <c r="H64" s="122"/>
      <c r="I64" s="122"/>
      <c r="J64" s="122"/>
      <c r="K64" s="122"/>
      <c r="L64" s="122"/>
      <c r="M64" s="122"/>
      <c r="N64" s="158"/>
      <c r="O64" s="158"/>
      <c r="P64" s="158"/>
      <c r="Q64" s="165"/>
      <c r="R64" s="165"/>
      <c r="S64" s="165"/>
      <c r="T64" s="122"/>
      <c r="U64" s="122"/>
      <c r="V64" s="122"/>
      <c r="W64" s="172"/>
      <c r="X64" s="172"/>
      <c r="Y64" s="172"/>
      <c r="Z64" s="177"/>
      <c r="AA64" s="177"/>
      <c r="AB64" s="177"/>
      <c r="AC64" s="177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265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224"/>
      <c r="BC64" s="222">
        <f t="shared" si="26"/>
        <v>0</v>
      </c>
    </row>
    <row r="65" spans="1:55" ht="30" hidden="1" customHeight="1">
      <c r="A65" s="360"/>
      <c r="B65" s="354"/>
      <c r="C65" s="365"/>
      <c r="D65" s="188" t="s">
        <v>2</v>
      </c>
      <c r="E65" s="122"/>
      <c r="F65" s="263">
        <f t="shared" si="34"/>
        <v>0</v>
      </c>
      <c r="G65" s="122" t="e">
        <f t="shared" si="24"/>
        <v>#DIV/0!</v>
      </c>
      <c r="H65" s="122"/>
      <c r="I65" s="122"/>
      <c r="J65" s="122"/>
      <c r="K65" s="122"/>
      <c r="L65" s="122"/>
      <c r="M65" s="122"/>
      <c r="N65" s="158"/>
      <c r="O65" s="158"/>
      <c r="P65" s="158"/>
      <c r="Q65" s="165"/>
      <c r="R65" s="165"/>
      <c r="S65" s="165"/>
      <c r="T65" s="122"/>
      <c r="U65" s="122"/>
      <c r="V65" s="122"/>
      <c r="W65" s="172"/>
      <c r="X65" s="172"/>
      <c r="Y65" s="172"/>
      <c r="Z65" s="177"/>
      <c r="AA65" s="177"/>
      <c r="AB65" s="177"/>
      <c r="AC65" s="177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265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224"/>
      <c r="BC65" s="222">
        <f t="shared" si="26"/>
        <v>0</v>
      </c>
    </row>
    <row r="66" spans="1:55" ht="42.75" customHeight="1">
      <c r="A66" s="360"/>
      <c r="B66" s="354"/>
      <c r="C66" s="365"/>
      <c r="D66" s="188" t="s">
        <v>43</v>
      </c>
      <c r="E66" s="122">
        <f>T66+W66+Z66+AE66+AJ66+AO66+AT66+AY66+Q66</f>
        <v>330</v>
      </c>
      <c r="F66" s="263">
        <f>I66+L66+O66+R66+U66+X66+AC66+AH66+AM66+AR66+AW66+AZ66+AA66</f>
        <v>190</v>
      </c>
      <c r="G66" s="122">
        <f t="shared" si="24"/>
        <v>57.575757575757578</v>
      </c>
      <c r="H66" s="122"/>
      <c r="I66" s="122"/>
      <c r="J66" s="122"/>
      <c r="K66" s="122"/>
      <c r="L66" s="122"/>
      <c r="M66" s="122"/>
      <c r="N66" s="158"/>
      <c r="O66" s="158"/>
      <c r="P66" s="158"/>
      <c r="Q66" s="165">
        <v>82.5</v>
      </c>
      <c r="R66" s="165">
        <v>82.5</v>
      </c>
      <c r="S66" s="165"/>
      <c r="T66" s="122">
        <v>15</v>
      </c>
      <c r="U66" s="122">
        <v>15</v>
      </c>
      <c r="V66" s="122"/>
      <c r="W66" s="172">
        <v>0</v>
      </c>
      <c r="X66" s="172"/>
      <c r="Y66" s="172"/>
      <c r="Z66" s="177">
        <v>92.5</v>
      </c>
      <c r="AA66" s="177">
        <v>92.5</v>
      </c>
      <c r="AB66" s="177"/>
      <c r="AC66" s="177"/>
      <c r="AD66" s="122"/>
      <c r="AE66" s="122">
        <v>20</v>
      </c>
      <c r="AF66" s="122"/>
      <c r="AG66" s="122"/>
      <c r="AH66" s="122"/>
      <c r="AI66" s="122"/>
      <c r="AJ66" s="122">
        <v>30</v>
      </c>
      <c r="AK66" s="122"/>
      <c r="AL66" s="122"/>
      <c r="AM66" s="122"/>
      <c r="AN66" s="122"/>
      <c r="AO66" s="265">
        <v>30</v>
      </c>
      <c r="AP66" s="122"/>
      <c r="AQ66" s="122"/>
      <c r="AR66" s="122"/>
      <c r="AS66" s="122"/>
      <c r="AT66" s="122">
        <v>30</v>
      </c>
      <c r="AU66" s="122"/>
      <c r="AV66" s="122"/>
      <c r="AW66" s="122"/>
      <c r="AX66" s="122"/>
      <c r="AY66" s="122">
        <v>30</v>
      </c>
      <c r="AZ66" s="122"/>
      <c r="BA66" s="122"/>
      <c r="BB66" s="224"/>
      <c r="BC66" s="222">
        <f t="shared" si="26"/>
        <v>330</v>
      </c>
    </row>
    <row r="67" spans="1:55" ht="30" hidden="1" customHeight="1">
      <c r="A67" s="360"/>
      <c r="B67" s="354"/>
      <c r="C67" s="365"/>
      <c r="D67" s="188" t="s">
        <v>270</v>
      </c>
      <c r="E67" s="122"/>
      <c r="F67" s="263">
        <f t="shared" si="34"/>
        <v>0</v>
      </c>
      <c r="G67" s="122" t="e">
        <f t="shared" si="24"/>
        <v>#DIV/0!</v>
      </c>
      <c r="H67" s="122"/>
      <c r="I67" s="122"/>
      <c r="J67" s="122"/>
      <c r="K67" s="122"/>
      <c r="L67" s="122"/>
      <c r="M67" s="122"/>
      <c r="N67" s="158"/>
      <c r="O67" s="158"/>
      <c r="P67" s="158"/>
      <c r="Q67" s="165"/>
      <c r="R67" s="165"/>
      <c r="S67" s="165"/>
      <c r="T67" s="122"/>
      <c r="U67" s="122"/>
      <c r="V67" s="122"/>
      <c r="W67" s="172"/>
      <c r="X67" s="172"/>
      <c r="Y67" s="172"/>
      <c r="Z67" s="177"/>
      <c r="AA67" s="177"/>
      <c r="AB67" s="177"/>
      <c r="AC67" s="177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265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224"/>
      <c r="BC67" s="222">
        <f t="shared" si="26"/>
        <v>0</v>
      </c>
    </row>
    <row r="68" spans="1:55" ht="30" customHeight="1">
      <c r="A68" s="360" t="s">
        <v>300</v>
      </c>
      <c r="B68" s="354" t="s">
        <v>302</v>
      </c>
      <c r="C68" s="365"/>
      <c r="D68" s="195" t="s">
        <v>41</v>
      </c>
      <c r="E68" s="121">
        <f>E69+E70+E71+E72</f>
        <v>336</v>
      </c>
      <c r="F68" s="263">
        <f>I68+L68+O68+R68+U68+X68+AC68+AH68+AM68+AR68+AW68+AZ68</f>
        <v>336</v>
      </c>
      <c r="G68" s="122">
        <f t="shared" si="24"/>
        <v>100</v>
      </c>
      <c r="H68" s="121"/>
      <c r="I68" s="121"/>
      <c r="J68" s="121"/>
      <c r="K68" s="121"/>
      <c r="L68" s="121"/>
      <c r="M68" s="121"/>
      <c r="N68" s="159"/>
      <c r="O68" s="159"/>
      <c r="P68" s="159"/>
      <c r="Q68" s="166"/>
      <c r="R68" s="166"/>
      <c r="S68" s="166"/>
      <c r="T68" s="121">
        <f>T71</f>
        <v>200</v>
      </c>
      <c r="U68" s="121">
        <f>U71</f>
        <v>200</v>
      </c>
      <c r="V68" s="121"/>
      <c r="W68" s="173">
        <f>W71</f>
        <v>136</v>
      </c>
      <c r="X68" s="173">
        <f>X71</f>
        <v>136</v>
      </c>
      <c r="Y68" s="173"/>
      <c r="Z68" s="178"/>
      <c r="AA68" s="178"/>
      <c r="AB68" s="178"/>
      <c r="AC68" s="178"/>
      <c r="AD68" s="121"/>
      <c r="AE68" s="121"/>
      <c r="AF68" s="121"/>
      <c r="AG68" s="121"/>
      <c r="AH68" s="121"/>
      <c r="AI68" s="121"/>
      <c r="AJ68" s="121">
        <f>AJ71</f>
        <v>0</v>
      </c>
      <c r="AK68" s="121"/>
      <c r="AL68" s="121"/>
      <c r="AM68" s="121"/>
      <c r="AN68" s="121"/>
      <c r="AO68" s="263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2"/>
      <c r="BB68" s="224"/>
      <c r="BC68" s="222">
        <f t="shared" si="26"/>
        <v>336</v>
      </c>
    </row>
    <row r="69" spans="1:55" ht="45.75" hidden="1" customHeight="1">
      <c r="A69" s="360"/>
      <c r="B69" s="354"/>
      <c r="C69" s="365"/>
      <c r="D69" s="188" t="s">
        <v>37</v>
      </c>
      <c r="E69" s="122"/>
      <c r="F69" s="263">
        <f t="shared" si="34"/>
        <v>0</v>
      </c>
      <c r="G69" s="122" t="e">
        <f t="shared" si="24"/>
        <v>#DIV/0!</v>
      </c>
      <c r="H69" s="122"/>
      <c r="I69" s="122"/>
      <c r="J69" s="122"/>
      <c r="K69" s="122"/>
      <c r="L69" s="122"/>
      <c r="M69" s="122"/>
      <c r="N69" s="158"/>
      <c r="O69" s="158"/>
      <c r="P69" s="158"/>
      <c r="Q69" s="165"/>
      <c r="R69" s="165"/>
      <c r="S69" s="165"/>
      <c r="T69" s="122"/>
      <c r="U69" s="122"/>
      <c r="V69" s="122"/>
      <c r="W69" s="172"/>
      <c r="X69" s="172"/>
      <c r="Y69" s="172"/>
      <c r="Z69" s="177"/>
      <c r="AA69" s="177"/>
      <c r="AB69" s="177"/>
      <c r="AC69" s="177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265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224"/>
      <c r="BC69" s="222">
        <f t="shared" si="26"/>
        <v>0</v>
      </c>
    </row>
    <row r="70" spans="1:55" ht="59.25" hidden="1" customHeight="1">
      <c r="A70" s="360"/>
      <c r="B70" s="354"/>
      <c r="C70" s="365"/>
      <c r="D70" s="188" t="s">
        <v>2</v>
      </c>
      <c r="E70" s="122"/>
      <c r="F70" s="263">
        <f t="shared" si="34"/>
        <v>0</v>
      </c>
      <c r="G70" s="122" t="e">
        <f t="shared" si="24"/>
        <v>#DIV/0!</v>
      </c>
      <c r="H70" s="122"/>
      <c r="I70" s="122"/>
      <c r="J70" s="122"/>
      <c r="K70" s="122"/>
      <c r="L70" s="122"/>
      <c r="M70" s="122"/>
      <c r="N70" s="158"/>
      <c r="O70" s="158"/>
      <c r="P70" s="158"/>
      <c r="Q70" s="165"/>
      <c r="R70" s="165"/>
      <c r="S70" s="165"/>
      <c r="T70" s="122"/>
      <c r="U70" s="122"/>
      <c r="V70" s="122"/>
      <c r="W70" s="172"/>
      <c r="X70" s="172"/>
      <c r="Y70" s="172"/>
      <c r="Z70" s="177"/>
      <c r="AA70" s="177"/>
      <c r="AB70" s="177"/>
      <c r="AC70" s="177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265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224"/>
      <c r="BC70" s="222">
        <f t="shared" si="26"/>
        <v>0</v>
      </c>
    </row>
    <row r="71" spans="1:55" ht="28.2" customHeight="1">
      <c r="A71" s="360"/>
      <c r="B71" s="354"/>
      <c r="C71" s="365"/>
      <c r="D71" s="188" t="s">
        <v>43</v>
      </c>
      <c r="E71" s="122">
        <f>AJ71+T71+W71</f>
        <v>336</v>
      </c>
      <c r="F71" s="263">
        <f t="shared" si="34"/>
        <v>336</v>
      </c>
      <c r="G71" s="122">
        <f t="shared" si="24"/>
        <v>100</v>
      </c>
      <c r="H71" s="122"/>
      <c r="I71" s="122"/>
      <c r="J71" s="122"/>
      <c r="K71" s="122"/>
      <c r="L71" s="122"/>
      <c r="M71" s="122"/>
      <c r="N71" s="158"/>
      <c r="O71" s="158"/>
      <c r="P71" s="158"/>
      <c r="Q71" s="165"/>
      <c r="R71" s="165"/>
      <c r="S71" s="165"/>
      <c r="T71" s="122">
        <v>200</v>
      </c>
      <c r="U71" s="122">
        <v>200</v>
      </c>
      <c r="V71" s="122"/>
      <c r="W71" s="172">
        <v>136</v>
      </c>
      <c r="X71" s="172">
        <v>136</v>
      </c>
      <c r="Y71" s="172"/>
      <c r="Z71" s="177"/>
      <c r="AA71" s="177"/>
      <c r="AB71" s="177"/>
      <c r="AC71" s="177"/>
      <c r="AD71" s="122"/>
      <c r="AE71" s="122"/>
      <c r="AF71" s="122"/>
      <c r="AG71" s="122"/>
      <c r="AH71" s="122"/>
      <c r="AI71" s="122"/>
      <c r="AJ71" s="122">
        <v>0</v>
      </c>
      <c r="AK71" s="122"/>
      <c r="AL71" s="122"/>
      <c r="AM71" s="122"/>
      <c r="AN71" s="122"/>
      <c r="AO71" s="265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224"/>
      <c r="BC71" s="222">
        <f t="shared" si="26"/>
        <v>336</v>
      </c>
    </row>
    <row r="72" spans="1:55" ht="80.25" hidden="1" customHeight="1">
      <c r="A72" s="360"/>
      <c r="B72" s="354"/>
      <c r="C72" s="365"/>
      <c r="D72" s="188" t="s">
        <v>270</v>
      </c>
      <c r="E72" s="122"/>
      <c r="F72" s="263">
        <f t="shared" si="34"/>
        <v>0</v>
      </c>
      <c r="G72" s="122" t="e">
        <f t="shared" si="24"/>
        <v>#DIV/0!</v>
      </c>
      <c r="H72" s="122"/>
      <c r="I72" s="122"/>
      <c r="J72" s="122"/>
      <c r="K72" s="122"/>
      <c r="L72" s="122"/>
      <c r="M72" s="122"/>
      <c r="N72" s="158"/>
      <c r="O72" s="158"/>
      <c r="P72" s="158"/>
      <c r="Q72" s="165"/>
      <c r="R72" s="165"/>
      <c r="S72" s="165"/>
      <c r="T72" s="122"/>
      <c r="U72" s="122"/>
      <c r="V72" s="122"/>
      <c r="W72" s="172"/>
      <c r="X72" s="172"/>
      <c r="Y72" s="172"/>
      <c r="Z72" s="177"/>
      <c r="AA72" s="177"/>
      <c r="AB72" s="177"/>
      <c r="AC72" s="177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265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224"/>
      <c r="BC72" s="222">
        <f t="shared" si="26"/>
        <v>0</v>
      </c>
    </row>
    <row r="73" spans="1:55" ht="30" customHeight="1">
      <c r="A73" s="360" t="s">
        <v>301</v>
      </c>
      <c r="B73" s="354" t="s">
        <v>303</v>
      </c>
      <c r="C73" s="365"/>
      <c r="D73" s="195" t="s">
        <v>41</v>
      </c>
      <c r="E73" s="121">
        <f>E74+E75+E76+E77</f>
        <v>1319.8</v>
      </c>
      <c r="F73" s="263">
        <f>I73+L73+O73+R73+U73+X73+AC73+AH73+AM73+AR73+AW73+AZ73+AA73</f>
        <v>983.78</v>
      </c>
      <c r="G73" s="122">
        <f t="shared" si="24"/>
        <v>74.540081830580391</v>
      </c>
      <c r="H73" s="121">
        <f t="shared" ref="H73:BA73" si="38">H74+H75+H76+H77</f>
        <v>0</v>
      </c>
      <c r="I73" s="121">
        <f t="shared" si="38"/>
        <v>0</v>
      </c>
      <c r="J73" s="121">
        <f t="shared" si="38"/>
        <v>0</v>
      </c>
      <c r="K73" s="121">
        <f t="shared" si="38"/>
        <v>0</v>
      </c>
      <c r="L73" s="121">
        <f t="shared" si="38"/>
        <v>0</v>
      </c>
      <c r="M73" s="121">
        <f t="shared" si="38"/>
        <v>0</v>
      </c>
      <c r="N73" s="159">
        <f t="shared" si="38"/>
        <v>0</v>
      </c>
      <c r="O73" s="159">
        <f t="shared" si="38"/>
        <v>0</v>
      </c>
      <c r="P73" s="159">
        <f t="shared" si="38"/>
        <v>0</v>
      </c>
      <c r="Q73" s="166">
        <f t="shared" si="38"/>
        <v>400</v>
      </c>
      <c r="R73" s="166">
        <f t="shared" si="38"/>
        <v>400</v>
      </c>
      <c r="S73" s="166">
        <f t="shared" si="38"/>
        <v>0</v>
      </c>
      <c r="T73" s="121">
        <f>T74+T75+T76+T77</f>
        <v>0</v>
      </c>
      <c r="U73" s="121">
        <f t="shared" si="38"/>
        <v>0</v>
      </c>
      <c r="V73" s="121">
        <f t="shared" si="38"/>
        <v>0</v>
      </c>
      <c r="W73" s="173">
        <f t="shared" si="38"/>
        <v>385.79999999999995</v>
      </c>
      <c r="X73" s="173">
        <f t="shared" si="38"/>
        <v>385.79999999999995</v>
      </c>
      <c r="Y73" s="173">
        <f t="shared" si="38"/>
        <v>0</v>
      </c>
      <c r="Z73" s="178">
        <f t="shared" si="38"/>
        <v>197.98</v>
      </c>
      <c r="AA73" s="178">
        <f t="shared" si="38"/>
        <v>197.98</v>
      </c>
      <c r="AB73" s="178">
        <f t="shared" si="38"/>
        <v>0</v>
      </c>
      <c r="AC73" s="178">
        <f t="shared" si="38"/>
        <v>0</v>
      </c>
      <c r="AD73" s="121">
        <f t="shared" si="38"/>
        <v>0</v>
      </c>
      <c r="AE73" s="121">
        <f t="shared" si="38"/>
        <v>336.02</v>
      </c>
      <c r="AF73" s="121">
        <f t="shared" si="38"/>
        <v>0</v>
      </c>
      <c r="AG73" s="121">
        <f t="shared" si="38"/>
        <v>0</v>
      </c>
      <c r="AH73" s="121">
        <f t="shared" si="38"/>
        <v>0</v>
      </c>
      <c r="AI73" s="121">
        <f t="shared" si="38"/>
        <v>0</v>
      </c>
      <c r="AJ73" s="121">
        <f t="shared" si="38"/>
        <v>0</v>
      </c>
      <c r="AK73" s="121">
        <f t="shared" si="38"/>
        <v>0</v>
      </c>
      <c r="AL73" s="121">
        <f t="shared" si="38"/>
        <v>0</v>
      </c>
      <c r="AM73" s="121">
        <f t="shared" si="38"/>
        <v>0</v>
      </c>
      <c r="AN73" s="121">
        <f t="shared" si="38"/>
        <v>0</v>
      </c>
      <c r="AO73" s="263">
        <f t="shared" si="38"/>
        <v>0</v>
      </c>
      <c r="AP73" s="121">
        <f t="shared" si="38"/>
        <v>0</v>
      </c>
      <c r="AQ73" s="121">
        <f t="shared" si="38"/>
        <v>0</v>
      </c>
      <c r="AR73" s="121">
        <f t="shared" si="38"/>
        <v>0</v>
      </c>
      <c r="AS73" s="121">
        <f t="shared" si="38"/>
        <v>0</v>
      </c>
      <c r="AT73" s="121">
        <f t="shared" si="38"/>
        <v>0</v>
      </c>
      <c r="AU73" s="121">
        <f t="shared" si="38"/>
        <v>0</v>
      </c>
      <c r="AV73" s="121">
        <f t="shared" si="38"/>
        <v>0</v>
      </c>
      <c r="AW73" s="121">
        <f t="shared" si="38"/>
        <v>0</v>
      </c>
      <c r="AX73" s="121">
        <f t="shared" si="38"/>
        <v>0</v>
      </c>
      <c r="AY73" s="121">
        <f t="shared" si="38"/>
        <v>0</v>
      </c>
      <c r="AZ73" s="121">
        <f t="shared" si="38"/>
        <v>0</v>
      </c>
      <c r="BA73" s="121">
        <f t="shared" si="38"/>
        <v>0</v>
      </c>
      <c r="BB73" s="224"/>
      <c r="BC73" s="222">
        <f t="shared" si="26"/>
        <v>1319.8</v>
      </c>
    </row>
    <row r="74" spans="1:55" ht="30" hidden="1" customHeight="1">
      <c r="A74" s="360"/>
      <c r="B74" s="354"/>
      <c r="C74" s="365"/>
      <c r="D74" s="188" t="s">
        <v>37</v>
      </c>
      <c r="E74" s="122"/>
      <c r="F74" s="263">
        <f t="shared" si="34"/>
        <v>0</v>
      </c>
      <c r="G74" s="122" t="e">
        <f t="shared" si="24"/>
        <v>#DIV/0!</v>
      </c>
      <c r="H74" s="122"/>
      <c r="I74" s="122"/>
      <c r="J74" s="122"/>
      <c r="K74" s="122"/>
      <c r="L74" s="122"/>
      <c r="M74" s="122"/>
      <c r="N74" s="158"/>
      <c r="O74" s="158"/>
      <c r="P74" s="158"/>
      <c r="Q74" s="165"/>
      <c r="R74" s="165"/>
      <c r="S74" s="165"/>
      <c r="T74" s="122"/>
      <c r="U74" s="122"/>
      <c r="V74" s="122"/>
      <c r="W74" s="172"/>
      <c r="X74" s="172"/>
      <c r="Y74" s="172"/>
      <c r="Z74" s="177"/>
      <c r="AA74" s="177"/>
      <c r="AB74" s="177"/>
      <c r="AC74" s="177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265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224"/>
      <c r="BC74" s="222">
        <f t="shared" si="26"/>
        <v>0</v>
      </c>
    </row>
    <row r="75" spans="1:55" ht="31.2" customHeight="1">
      <c r="A75" s="360"/>
      <c r="B75" s="354"/>
      <c r="C75" s="365"/>
      <c r="D75" s="188" t="s">
        <v>2</v>
      </c>
      <c r="E75" s="122">
        <f>T75+N75+Q75+W75+Z75+AE75</f>
        <v>1035.8</v>
      </c>
      <c r="F75" s="263">
        <f>I75+L75+O75+R75+U75+X75+AC75+AH75+AM75+AR75+AW75+AZ75+AA75</f>
        <v>699.78</v>
      </c>
      <c r="G75" s="122">
        <f t="shared" si="24"/>
        <v>67.559374396601655</v>
      </c>
      <c r="H75" s="122"/>
      <c r="I75" s="122"/>
      <c r="J75" s="122"/>
      <c r="K75" s="122"/>
      <c r="L75" s="122"/>
      <c r="M75" s="122"/>
      <c r="N75" s="158">
        <v>0</v>
      </c>
      <c r="O75" s="158"/>
      <c r="P75" s="158"/>
      <c r="Q75" s="165">
        <v>300</v>
      </c>
      <c r="R75" s="165">
        <v>300</v>
      </c>
      <c r="S75" s="165"/>
      <c r="T75" s="122">
        <v>0</v>
      </c>
      <c r="U75" s="122"/>
      <c r="V75" s="122"/>
      <c r="W75" s="172">
        <v>270.39999999999998</v>
      </c>
      <c r="X75" s="172">
        <v>270.39999999999998</v>
      </c>
      <c r="Y75" s="172"/>
      <c r="Z75" s="177">
        <v>129.38</v>
      </c>
      <c r="AA75" s="177">
        <v>129.38</v>
      </c>
      <c r="AB75" s="177"/>
      <c r="AC75" s="177"/>
      <c r="AD75" s="122"/>
      <c r="AE75" s="122">
        <v>336.02</v>
      </c>
      <c r="AF75" s="122"/>
      <c r="AG75" s="122"/>
      <c r="AH75" s="122"/>
      <c r="AI75" s="122"/>
      <c r="AJ75" s="122"/>
      <c r="AK75" s="122"/>
      <c r="AL75" s="122"/>
      <c r="AM75" s="122"/>
      <c r="AN75" s="122"/>
      <c r="AO75" s="265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224"/>
      <c r="BC75" s="222">
        <f t="shared" si="26"/>
        <v>1035.8</v>
      </c>
    </row>
    <row r="76" spans="1:55" ht="30" customHeight="1">
      <c r="A76" s="360"/>
      <c r="B76" s="354"/>
      <c r="C76" s="365"/>
      <c r="D76" s="188" t="s">
        <v>43</v>
      </c>
      <c r="E76" s="122">
        <f>N76+Q76+T76+W76+Z76</f>
        <v>284</v>
      </c>
      <c r="F76" s="263">
        <f>I76+L76+O76+R76+U76+X76+AC76+AH76+AM76+AR76+AW76+AZ76+AA76</f>
        <v>284</v>
      </c>
      <c r="G76" s="122">
        <f t="shared" si="24"/>
        <v>100</v>
      </c>
      <c r="H76" s="122"/>
      <c r="I76" s="122"/>
      <c r="J76" s="122"/>
      <c r="K76" s="122"/>
      <c r="L76" s="122"/>
      <c r="M76" s="122"/>
      <c r="N76" s="158">
        <v>0</v>
      </c>
      <c r="O76" s="158"/>
      <c r="P76" s="158"/>
      <c r="Q76" s="165">
        <v>100</v>
      </c>
      <c r="R76" s="165">
        <v>100</v>
      </c>
      <c r="S76" s="165"/>
      <c r="T76" s="122">
        <v>0</v>
      </c>
      <c r="U76" s="122"/>
      <c r="V76" s="122"/>
      <c r="W76" s="172">
        <v>115.4</v>
      </c>
      <c r="X76" s="172">
        <v>115.4</v>
      </c>
      <c r="Y76" s="172"/>
      <c r="Z76" s="177">
        <f>184-115.4</f>
        <v>68.599999999999994</v>
      </c>
      <c r="AA76" s="177">
        <v>68.599999999999994</v>
      </c>
      <c r="AB76" s="177"/>
      <c r="AC76" s="177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265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224"/>
      <c r="BC76" s="222">
        <f t="shared" si="26"/>
        <v>284</v>
      </c>
    </row>
    <row r="77" spans="1:55" ht="30" hidden="1" customHeight="1">
      <c r="A77" s="360"/>
      <c r="B77" s="354"/>
      <c r="C77" s="365"/>
      <c r="D77" s="188" t="s">
        <v>270</v>
      </c>
      <c r="E77" s="122"/>
      <c r="F77" s="263">
        <f t="shared" si="34"/>
        <v>0</v>
      </c>
      <c r="G77" s="122" t="e">
        <f t="shared" si="24"/>
        <v>#DIV/0!</v>
      </c>
      <c r="H77" s="122"/>
      <c r="I77" s="122"/>
      <c r="J77" s="122"/>
      <c r="K77" s="122"/>
      <c r="L77" s="122"/>
      <c r="M77" s="122"/>
      <c r="N77" s="158"/>
      <c r="O77" s="158"/>
      <c r="P77" s="158"/>
      <c r="Q77" s="165"/>
      <c r="R77" s="165"/>
      <c r="S77" s="165"/>
      <c r="T77" s="122"/>
      <c r="U77" s="122"/>
      <c r="V77" s="122"/>
      <c r="W77" s="172"/>
      <c r="X77" s="172"/>
      <c r="Y77" s="172"/>
      <c r="Z77" s="177"/>
      <c r="AA77" s="177"/>
      <c r="AB77" s="177"/>
      <c r="AC77" s="177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265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224"/>
      <c r="BC77" s="222">
        <f t="shared" si="26"/>
        <v>0</v>
      </c>
    </row>
    <row r="78" spans="1:55" ht="20.25" customHeight="1">
      <c r="A78" s="354"/>
      <c r="B78" s="355" t="s">
        <v>305</v>
      </c>
      <c r="C78" s="361"/>
      <c r="D78" s="195" t="s">
        <v>41</v>
      </c>
      <c r="E78" s="121">
        <f>E43</f>
        <v>10363.800000000001</v>
      </c>
      <c r="F78" s="263">
        <f>I78+L78+O78+R78+U78+X78+AC78+AH78+AM78+AR78+AW78+AZ78+AA78</f>
        <v>7332.68</v>
      </c>
      <c r="G78" s="122">
        <f t="shared" si="24"/>
        <v>70.752812674887593</v>
      </c>
      <c r="H78" s="121">
        <f>H43</f>
        <v>0</v>
      </c>
      <c r="I78" s="121">
        <f t="shared" ref="I78:BA78" si="39">I43</f>
        <v>0</v>
      </c>
      <c r="J78" s="121">
        <f t="shared" si="39"/>
        <v>0</v>
      </c>
      <c r="K78" s="121">
        <f>K43</f>
        <v>1279.9000000000001</v>
      </c>
      <c r="L78" s="121">
        <f t="shared" si="39"/>
        <v>1279.9000000000001</v>
      </c>
      <c r="M78" s="121">
        <f t="shared" si="39"/>
        <v>0</v>
      </c>
      <c r="N78" s="159">
        <f t="shared" si="39"/>
        <v>673</v>
      </c>
      <c r="O78" s="159">
        <f t="shared" si="39"/>
        <v>673</v>
      </c>
      <c r="P78" s="159">
        <f t="shared" si="39"/>
        <v>0</v>
      </c>
      <c r="Q78" s="166">
        <f t="shared" si="39"/>
        <v>1592.5</v>
      </c>
      <c r="R78" s="166">
        <f t="shared" si="39"/>
        <v>1592.5</v>
      </c>
      <c r="S78" s="166">
        <f t="shared" si="39"/>
        <v>0</v>
      </c>
      <c r="T78" s="121">
        <f t="shared" si="39"/>
        <v>275</v>
      </c>
      <c r="U78" s="121">
        <f t="shared" si="39"/>
        <v>275</v>
      </c>
      <c r="V78" s="121">
        <f t="shared" si="39"/>
        <v>0</v>
      </c>
      <c r="W78" s="173">
        <f t="shared" si="39"/>
        <v>921.8</v>
      </c>
      <c r="X78" s="173">
        <f t="shared" si="39"/>
        <v>921.8</v>
      </c>
      <c r="Y78" s="173">
        <f t="shared" si="39"/>
        <v>0</v>
      </c>
      <c r="Z78" s="178">
        <f t="shared" si="39"/>
        <v>2590.48</v>
      </c>
      <c r="AA78" s="178">
        <f t="shared" si="39"/>
        <v>2590.48</v>
      </c>
      <c r="AB78" s="178">
        <f t="shared" si="39"/>
        <v>0</v>
      </c>
      <c r="AC78" s="178">
        <f t="shared" si="39"/>
        <v>0</v>
      </c>
      <c r="AD78" s="121">
        <f t="shared" si="39"/>
        <v>0</v>
      </c>
      <c r="AE78" s="121">
        <f t="shared" si="39"/>
        <v>386.02</v>
      </c>
      <c r="AF78" s="121">
        <f t="shared" si="39"/>
        <v>0</v>
      </c>
      <c r="AG78" s="121">
        <f t="shared" si="39"/>
        <v>0</v>
      </c>
      <c r="AH78" s="121">
        <f t="shared" si="39"/>
        <v>0</v>
      </c>
      <c r="AI78" s="121">
        <f t="shared" si="39"/>
        <v>0</v>
      </c>
      <c r="AJ78" s="121">
        <f t="shared" si="39"/>
        <v>60</v>
      </c>
      <c r="AK78" s="121">
        <f t="shared" si="39"/>
        <v>0</v>
      </c>
      <c r="AL78" s="121">
        <f t="shared" si="39"/>
        <v>0</v>
      </c>
      <c r="AM78" s="121">
        <f t="shared" si="39"/>
        <v>0</v>
      </c>
      <c r="AN78" s="121">
        <f t="shared" si="39"/>
        <v>0</v>
      </c>
      <c r="AO78" s="263">
        <f t="shared" si="39"/>
        <v>2525.1</v>
      </c>
      <c r="AP78" s="121">
        <f t="shared" si="39"/>
        <v>0</v>
      </c>
      <c r="AQ78" s="121">
        <f t="shared" si="39"/>
        <v>0</v>
      </c>
      <c r="AR78" s="121">
        <f t="shared" si="39"/>
        <v>0</v>
      </c>
      <c r="AS78" s="121">
        <f t="shared" si="39"/>
        <v>0</v>
      </c>
      <c r="AT78" s="121">
        <f t="shared" si="39"/>
        <v>30</v>
      </c>
      <c r="AU78" s="121">
        <f t="shared" si="39"/>
        <v>0</v>
      </c>
      <c r="AV78" s="121">
        <f t="shared" si="39"/>
        <v>0</v>
      </c>
      <c r="AW78" s="121">
        <f t="shared" si="39"/>
        <v>0</v>
      </c>
      <c r="AX78" s="121">
        <f t="shared" si="39"/>
        <v>0</v>
      </c>
      <c r="AY78" s="121">
        <f t="shared" si="39"/>
        <v>30</v>
      </c>
      <c r="AZ78" s="121">
        <f t="shared" si="39"/>
        <v>0</v>
      </c>
      <c r="BA78" s="121">
        <f t="shared" si="39"/>
        <v>0</v>
      </c>
      <c r="BB78" s="353"/>
      <c r="BC78" s="222">
        <f t="shared" si="26"/>
        <v>10363.800000000001</v>
      </c>
    </row>
    <row r="79" spans="1:55" ht="35.25" customHeight="1">
      <c r="A79" s="354"/>
      <c r="B79" s="355"/>
      <c r="C79" s="361"/>
      <c r="D79" s="188" t="s">
        <v>37</v>
      </c>
      <c r="E79" s="121">
        <f t="shared" ref="E79" si="40">E44</f>
        <v>0</v>
      </c>
      <c r="F79" s="263">
        <f t="shared" ref="F79:F85" si="41">I79+L79+O79+R79+U79+X79+AC79+AH79+AM79+AR79+AW79+AZ79+AA79</f>
        <v>0</v>
      </c>
      <c r="G79" s="122"/>
      <c r="H79" s="121">
        <f t="shared" ref="H79" si="42">H44</f>
        <v>0</v>
      </c>
      <c r="I79" s="122"/>
      <c r="J79" s="122"/>
      <c r="K79" s="122"/>
      <c r="L79" s="122"/>
      <c r="M79" s="122"/>
      <c r="N79" s="158"/>
      <c r="O79" s="158"/>
      <c r="P79" s="158"/>
      <c r="Q79" s="165"/>
      <c r="R79" s="165"/>
      <c r="S79" s="165"/>
      <c r="T79" s="122"/>
      <c r="U79" s="122"/>
      <c r="V79" s="122"/>
      <c r="W79" s="172"/>
      <c r="X79" s="172"/>
      <c r="Y79" s="172"/>
      <c r="Z79" s="177"/>
      <c r="AA79" s="177"/>
      <c r="AB79" s="177"/>
      <c r="AC79" s="177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265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353"/>
      <c r="BC79" s="222">
        <f t="shared" si="26"/>
        <v>0</v>
      </c>
    </row>
    <row r="80" spans="1:55" ht="33" customHeight="1">
      <c r="A80" s="354"/>
      <c r="B80" s="355"/>
      <c r="C80" s="361"/>
      <c r="D80" s="188" t="s">
        <v>2</v>
      </c>
      <c r="E80" s="121">
        <f>E45</f>
        <v>1035.8</v>
      </c>
      <c r="F80" s="263">
        <f t="shared" si="41"/>
        <v>699.78</v>
      </c>
      <c r="G80" s="122">
        <f t="shared" si="24"/>
        <v>67.559374396601655</v>
      </c>
      <c r="H80" s="121">
        <f t="shared" ref="H80:BA80" si="43">H45</f>
        <v>0</v>
      </c>
      <c r="I80" s="121">
        <f t="shared" si="43"/>
        <v>0</v>
      </c>
      <c r="J80" s="121">
        <f t="shared" si="43"/>
        <v>0</v>
      </c>
      <c r="K80" s="121">
        <f t="shared" si="43"/>
        <v>0</v>
      </c>
      <c r="L80" s="121">
        <f t="shared" si="43"/>
        <v>0</v>
      </c>
      <c r="M80" s="121">
        <f t="shared" si="43"/>
        <v>0</v>
      </c>
      <c r="N80" s="159">
        <f t="shared" si="43"/>
        <v>0</v>
      </c>
      <c r="O80" s="159">
        <f t="shared" si="43"/>
        <v>0</v>
      </c>
      <c r="P80" s="159">
        <f t="shared" si="43"/>
        <v>0</v>
      </c>
      <c r="Q80" s="166">
        <f t="shared" si="43"/>
        <v>300</v>
      </c>
      <c r="R80" s="166">
        <f t="shared" si="43"/>
        <v>300</v>
      </c>
      <c r="S80" s="166">
        <f t="shared" si="43"/>
        <v>0</v>
      </c>
      <c r="T80" s="121">
        <f t="shared" si="43"/>
        <v>0</v>
      </c>
      <c r="U80" s="121">
        <f t="shared" si="43"/>
        <v>0</v>
      </c>
      <c r="V80" s="121">
        <f t="shared" si="43"/>
        <v>0</v>
      </c>
      <c r="W80" s="173">
        <f t="shared" si="43"/>
        <v>270.39999999999998</v>
      </c>
      <c r="X80" s="173">
        <f t="shared" si="43"/>
        <v>270.39999999999998</v>
      </c>
      <c r="Y80" s="173">
        <f t="shared" si="43"/>
        <v>0</v>
      </c>
      <c r="Z80" s="178">
        <f t="shared" si="43"/>
        <v>129.38</v>
      </c>
      <c r="AA80" s="178">
        <f t="shared" si="43"/>
        <v>129.38</v>
      </c>
      <c r="AB80" s="178">
        <f t="shared" si="43"/>
        <v>0</v>
      </c>
      <c r="AC80" s="178">
        <f t="shared" si="43"/>
        <v>0</v>
      </c>
      <c r="AD80" s="121">
        <f t="shared" si="43"/>
        <v>0</v>
      </c>
      <c r="AE80" s="121">
        <f t="shared" si="43"/>
        <v>336.02</v>
      </c>
      <c r="AF80" s="121">
        <f t="shared" si="43"/>
        <v>0</v>
      </c>
      <c r="AG80" s="121">
        <f t="shared" si="43"/>
        <v>0</v>
      </c>
      <c r="AH80" s="121">
        <f t="shared" si="43"/>
        <v>0</v>
      </c>
      <c r="AI80" s="121">
        <f t="shared" si="43"/>
        <v>0</v>
      </c>
      <c r="AJ80" s="121">
        <f t="shared" si="43"/>
        <v>0</v>
      </c>
      <c r="AK80" s="121">
        <f t="shared" si="43"/>
        <v>0</v>
      </c>
      <c r="AL80" s="121">
        <f t="shared" si="43"/>
        <v>0</v>
      </c>
      <c r="AM80" s="121">
        <f t="shared" si="43"/>
        <v>0</v>
      </c>
      <c r="AN80" s="121">
        <f t="shared" si="43"/>
        <v>0</v>
      </c>
      <c r="AO80" s="263">
        <f t="shared" si="43"/>
        <v>0</v>
      </c>
      <c r="AP80" s="121">
        <f t="shared" si="43"/>
        <v>0</v>
      </c>
      <c r="AQ80" s="121">
        <f t="shared" si="43"/>
        <v>0</v>
      </c>
      <c r="AR80" s="121">
        <f t="shared" si="43"/>
        <v>0</v>
      </c>
      <c r="AS80" s="121">
        <f t="shared" si="43"/>
        <v>0</v>
      </c>
      <c r="AT80" s="121">
        <f t="shared" si="43"/>
        <v>0</v>
      </c>
      <c r="AU80" s="121">
        <f t="shared" si="43"/>
        <v>0</v>
      </c>
      <c r="AV80" s="121">
        <f t="shared" si="43"/>
        <v>0</v>
      </c>
      <c r="AW80" s="121">
        <f t="shared" si="43"/>
        <v>0</v>
      </c>
      <c r="AX80" s="121">
        <f t="shared" si="43"/>
        <v>0</v>
      </c>
      <c r="AY80" s="121">
        <f t="shared" si="43"/>
        <v>0</v>
      </c>
      <c r="AZ80" s="121">
        <f t="shared" si="43"/>
        <v>0</v>
      </c>
      <c r="BA80" s="121">
        <f t="shared" si="43"/>
        <v>0</v>
      </c>
      <c r="BB80" s="353"/>
      <c r="BC80" s="222">
        <f t="shared" si="26"/>
        <v>1035.8</v>
      </c>
    </row>
    <row r="81" spans="1:55" ht="18.600000000000001" customHeight="1">
      <c r="A81" s="354"/>
      <c r="B81" s="355"/>
      <c r="C81" s="361"/>
      <c r="D81" s="188" t="s">
        <v>43</v>
      </c>
      <c r="E81" s="121">
        <f>E46</f>
        <v>9328</v>
      </c>
      <c r="F81" s="263">
        <f t="shared" si="41"/>
        <v>6632.9</v>
      </c>
      <c r="G81" s="122">
        <f t="shared" si="24"/>
        <v>71.107418524871349</v>
      </c>
      <c r="H81" s="121">
        <f>H46</f>
        <v>0</v>
      </c>
      <c r="I81" s="121">
        <f t="shared" ref="I81:BA81" si="44">I46</f>
        <v>0</v>
      </c>
      <c r="J81" s="121">
        <f t="shared" si="44"/>
        <v>0</v>
      </c>
      <c r="K81" s="121">
        <f t="shared" si="44"/>
        <v>1279.9000000000001</v>
      </c>
      <c r="L81" s="121">
        <f t="shared" si="44"/>
        <v>1279.9000000000001</v>
      </c>
      <c r="M81" s="121">
        <f t="shared" si="44"/>
        <v>0</v>
      </c>
      <c r="N81" s="159">
        <f t="shared" si="44"/>
        <v>673</v>
      </c>
      <c r="O81" s="159">
        <f t="shared" si="44"/>
        <v>673</v>
      </c>
      <c r="P81" s="159">
        <f t="shared" si="44"/>
        <v>0</v>
      </c>
      <c r="Q81" s="166">
        <f t="shared" si="44"/>
        <v>1292.5</v>
      </c>
      <c r="R81" s="166">
        <f t="shared" si="44"/>
        <v>1292.5</v>
      </c>
      <c r="S81" s="166">
        <f t="shared" si="44"/>
        <v>0</v>
      </c>
      <c r="T81" s="121">
        <f t="shared" si="44"/>
        <v>275</v>
      </c>
      <c r="U81" s="121">
        <f t="shared" si="44"/>
        <v>275</v>
      </c>
      <c r="V81" s="121">
        <f t="shared" si="44"/>
        <v>0</v>
      </c>
      <c r="W81" s="173">
        <f t="shared" si="44"/>
        <v>651.4</v>
      </c>
      <c r="X81" s="173">
        <f t="shared" si="44"/>
        <v>651.4</v>
      </c>
      <c r="Y81" s="173">
        <f t="shared" si="44"/>
        <v>0</v>
      </c>
      <c r="Z81" s="178">
        <f t="shared" si="44"/>
        <v>2461.1</v>
      </c>
      <c r="AA81" s="178">
        <f t="shared" si="44"/>
        <v>2461.1</v>
      </c>
      <c r="AB81" s="178">
        <f t="shared" si="44"/>
        <v>0</v>
      </c>
      <c r="AC81" s="178">
        <f t="shared" si="44"/>
        <v>0</v>
      </c>
      <c r="AD81" s="121">
        <f t="shared" si="44"/>
        <v>0</v>
      </c>
      <c r="AE81" s="121">
        <f t="shared" si="44"/>
        <v>50</v>
      </c>
      <c r="AF81" s="121">
        <f t="shared" si="44"/>
        <v>0</v>
      </c>
      <c r="AG81" s="121">
        <f t="shared" si="44"/>
        <v>0</v>
      </c>
      <c r="AH81" s="121">
        <f t="shared" si="44"/>
        <v>0</v>
      </c>
      <c r="AI81" s="121">
        <f t="shared" si="44"/>
        <v>0</v>
      </c>
      <c r="AJ81" s="121">
        <f t="shared" si="44"/>
        <v>60</v>
      </c>
      <c r="AK81" s="121">
        <f t="shared" si="44"/>
        <v>0</v>
      </c>
      <c r="AL81" s="121">
        <f t="shared" si="44"/>
        <v>0</v>
      </c>
      <c r="AM81" s="121">
        <f t="shared" si="44"/>
        <v>0</v>
      </c>
      <c r="AN81" s="121">
        <f t="shared" si="44"/>
        <v>0</v>
      </c>
      <c r="AO81" s="263">
        <f t="shared" si="44"/>
        <v>2525.1</v>
      </c>
      <c r="AP81" s="121">
        <f t="shared" si="44"/>
        <v>0</v>
      </c>
      <c r="AQ81" s="121">
        <f t="shared" si="44"/>
        <v>0</v>
      </c>
      <c r="AR81" s="121">
        <f t="shared" si="44"/>
        <v>0</v>
      </c>
      <c r="AS81" s="121">
        <f t="shared" si="44"/>
        <v>0</v>
      </c>
      <c r="AT81" s="121">
        <f t="shared" si="44"/>
        <v>30</v>
      </c>
      <c r="AU81" s="121">
        <f t="shared" si="44"/>
        <v>0</v>
      </c>
      <c r="AV81" s="121">
        <f t="shared" si="44"/>
        <v>0</v>
      </c>
      <c r="AW81" s="121">
        <f t="shared" si="44"/>
        <v>0</v>
      </c>
      <c r="AX81" s="121">
        <f t="shared" si="44"/>
        <v>0</v>
      </c>
      <c r="AY81" s="121">
        <f t="shared" si="44"/>
        <v>30</v>
      </c>
      <c r="AZ81" s="121">
        <f t="shared" si="44"/>
        <v>0</v>
      </c>
      <c r="BA81" s="121">
        <f t="shared" si="44"/>
        <v>0</v>
      </c>
      <c r="BB81" s="353"/>
      <c r="BC81" s="222">
        <f t="shared" si="26"/>
        <v>9328</v>
      </c>
    </row>
    <row r="82" spans="1:55" ht="1.8" hidden="1" customHeight="1">
      <c r="A82" s="354"/>
      <c r="B82" s="355" t="s">
        <v>278</v>
      </c>
      <c r="C82" s="361"/>
      <c r="D82" s="195" t="s">
        <v>41</v>
      </c>
      <c r="E82" s="121">
        <f>E83+E84+E85+E86</f>
        <v>10363.799999999999</v>
      </c>
      <c r="F82" s="263">
        <f t="shared" si="41"/>
        <v>7332.68</v>
      </c>
      <c r="G82" s="122">
        <f t="shared" si="24"/>
        <v>70.752812674887593</v>
      </c>
      <c r="H82" s="121">
        <f t="shared" ref="H82:BA82" si="45">H83+H84+H85+H86</f>
        <v>0</v>
      </c>
      <c r="I82" s="121">
        <f t="shared" si="45"/>
        <v>0</v>
      </c>
      <c r="J82" s="121">
        <f t="shared" si="45"/>
        <v>0</v>
      </c>
      <c r="K82" s="121">
        <f t="shared" si="45"/>
        <v>1279.9000000000001</v>
      </c>
      <c r="L82" s="121">
        <f t="shared" si="45"/>
        <v>1279.9000000000001</v>
      </c>
      <c r="M82" s="121">
        <f t="shared" si="45"/>
        <v>0</v>
      </c>
      <c r="N82" s="159">
        <f t="shared" si="45"/>
        <v>673</v>
      </c>
      <c r="O82" s="159">
        <f t="shared" si="45"/>
        <v>673</v>
      </c>
      <c r="P82" s="159">
        <f t="shared" si="45"/>
        <v>0</v>
      </c>
      <c r="Q82" s="166">
        <f t="shared" si="45"/>
        <v>1592.5</v>
      </c>
      <c r="R82" s="166">
        <f t="shared" si="45"/>
        <v>1592.5</v>
      </c>
      <c r="S82" s="166">
        <f t="shared" si="45"/>
        <v>0</v>
      </c>
      <c r="T82" s="121">
        <f t="shared" si="45"/>
        <v>275</v>
      </c>
      <c r="U82" s="121">
        <f t="shared" si="45"/>
        <v>275</v>
      </c>
      <c r="V82" s="121">
        <f t="shared" si="45"/>
        <v>0</v>
      </c>
      <c r="W82" s="173">
        <f t="shared" si="45"/>
        <v>921.8</v>
      </c>
      <c r="X82" s="173">
        <f t="shared" si="45"/>
        <v>921.8</v>
      </c>
      <c r="Y82" s="173">
        <f t="shared" si="45"/>
        <v>0</v>
      </c>
      <c r="Z82" s="178">
        <f t="shared" si="45"/>
        <v>2590.48</v>
      </c>
      <c r="AA82" s="178">
        <f t="shared" si="45"/>
        <v>2590.48</v>
      </c>
      <c r="AB82" s="178">
        <f t="shared" si="45"/>
        <v>0</v>
      </c>
      <c r="AC82" s="178">
        <f t="shared" si="45"/>
        <v>0</v>
      </c>
      <c r="AD82" s="121">
        <f t="shared" si="45"/>
        <v>0</v>
      </c>
      <c r="AE82" s="121">
        <f t="shared" si="45"/>
        <v>386.02</v>
      </c>
      <c r="AF82" s="121">
        <f t="shared" si="45"/>
        <v>0</v>
      </c>
      <c r="AG82" s="121">
        <f t="shared" si="45"/>
        <v>0</v>
      </c>
      <c r="AH82" s="121">
        <f t="shared" si="45"/>
        <v>0</v>
      </c>
      <c r="AI82" s="121">
        <f t="shared" si="45"/>
        <v>0</v>
      </c>
      <c r="AJ82" s="121">
        <f t="shared" si="45"/>
        <v>60</v>
      </c>
      <c r="AK82" s="121">
        <f t="shared" si="45"/>
        <v>0</v>
      </c>
      <c r="AL82" s="121">
        <f t="shared" si="45"/>
        <v>0</v>
      </c>
      <c r="AM82" s="121">
        <f t="shared" si="45"/>
        <v>0</v>
      </c>
      <c r="AN82" s="121">
        <f t="shared" si="45"/>
        <v>0</v>
      </c>
      <c r="AO82" s="263">
        <f t="shared" si="45"/>
        <v>2525.1</v>
      </c>
      <c r="AP82" s="121">
        <f t="shared" si="45"/>
        <v>0</v>
      </c>
      <c r="AQ82" s="121">
        <f t="shared" si="45"/>
        <v>0</v>
      </c>
      <c r="AR82" s="121">
        <f t="shared" si="45"/>
        <v>0</v>
      </c>
      <c r="AS82" s="121">
        <f t="shared" si="45"/>
        <v>0</v>
      </c>
      <c r="AT82" s="121">
        <f t="shared" si="45"/>
        <v>30</v>
      </c>
      <c r="AU82" s="121">
        <f t="shared" si="45"/>
        <v>0</v>
      </c>
      <c r="AV82" s="121">
        <f t="shared" si="45"/>
        <v>0</v>
      </c>
      <c r="AW82" s="121">
        <f t="shared" si="45"/>
        <v>0</v>
      </c>
      <c r="AX82" s="121">
        <f t="shared" si="45"/>
        <v>0</v>
      </c>
      <c r="AY82" s="121">
        <f t="shared" si="45"/>
        <v>30</v>
      </c>
      <c r="AZ82" s="121">
        <f t="shared" si="45"/>
        <v>0</v>
      </c>
      <c r="BA82" s="121">
        <f t="shared" si="45"/>
        <v>0</v>
      </c>
      <c r="BB82" s="353"/>
      <c r="BC82" s="222">
        <f t="shared" si="26"/>
        <v>10363.800000000001</v>
      </c>
    </row>
    <row r="83" spans="1:55" ht="34.950000000000003" hidden="1" customHeight="1">
      <c r="A83" s="354"/>
      <c r="B83" s="355"/>
      <c r="C83" s="361"/>
      <c r="D83" s="188" t="s">
        <v>37</v>
      </c>
      <c r="E83" s="121"/>
      <c r="F83" s="263">
        <f t="shared" si="41"/>
        <v>0</v>
      </c>
      <c r="G83" s="122" t="e">
        <f t="shared" si="24"/>
        <v>#DIV/0!</v>
      </c>
      <c r="H83" s="121"/>
      <c r="I83" s="122"/>
      <c r="J83" s="122"/>
      <c r="K83" s="122"/>
      <c r="L83" s="122"/>
      <c r="M83" s="122"/>
      <c r="N83" s="158"/>
      <c r="O83" s="158"/>
      <c r="P83" s="158"/>
      <c r="Q83" s="165"/>
      <c r="R83" s="165"/>
      <c r="S83" s="165"/>
      <c r="T83" s="122"/>
      <c r="U83" s="122"/>
      <c r="V83" s="122"/>
      <c r="W83" s="172"/>
      <c r="X83" s="172"/>
      <c r="Y83" s="172"/>
      <c r="Z83" s="177"/>
      <c r="AA83" s="177"/>
      <c r="AB83" s="177"/>
      <c r="AC83" s="177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265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353"/>
      <c r="BC83" s="222">
        <f t="shared" si="26"/>
        <v>0</v>
      </c>
    </row>
    <row r="84" spans="1:55" ht="34.799999999999997" hidden="1" customHeight="1">
      <c r="A84" s="354"/>
      <c r="B84" s="355"/>
      <c r="C84" s="361"/>
      <c r="D84" s="188" t="s">
        <v>2</v>
      </c>
      <c r="E84" s="121">
        <f>E80</f>
        <v>1035.8</v>
      </c>
      <c r="F84" s="263">
        <f t="shared" si="41"/>
        <v>699.78</v>
      </c>
      <c r="G84" s="122">
        <f t="shared" si="24"/>
        <v>67.559374396601655</v>
      </c>
      <c r="H84" s="121">
        <f t="shared" ref="H84:BA84" si="46">H80</f>
        <v>0</v>
      </c>
      <c r="I84" s="121">
        <f t="shared" si="46"/>
        <v>0</v>
      </c>
      <c r="J84" s="121">
        <f t="shared" si="46"/>
        <v>0</v>
      </c>
      <c r="K84" s="121">
        <f t="shared" si="46"/>
        <v>0</v>
      </c>
      <c r="L84" s="121">
        <f t="shared" si="46"/>
        <v>0</v>
      </c>
      <c r="M84" s="121">
        <f t="shared" si="46"/>
        <v>0</v>
      </c>
      <c r="N84" s="159">
        <f t="shared" si="46"/>
        <v>0</v>
      </c>
      <c r="O84" s="159">
        <f t="shared" si="46"/>
        <v>0</v>
      </c>
      <c r="P84" s="159">
        <f t="shared" si="46"/>
        <v>0</v>
      </c>
      <c r="Q84" s="166">
        <f t="shared" si="46"/>
        <v>300</v>
      </c>
      <c r="R84" s="166">
        <f t="shared" si="46"/>
        <v>300</v>
      </c>
      <c r="S84" s="166">
        <f t="shared" si="46"/>
        <v>0</v>
      </c>
      <c r="T84" s="121">
        <f t="shared" si="46"/>
        <v>0</v>
      </c>
      <c r="U84" s="121">
        <f t="shared" si="46"/>
        <v>0</v>
      </c>
      <c r="V84" s="121">
        <f t="shared" si="46"/>
        <v>0</v>
      </c>
      <c r="W84" s="173">
        <f t="shared" si="46"/>
        <v>270.39999999999998</v>
      </c>
      <c r="X84" s="173">
        <f t="shared" si="46"/>
        <v>270.39999999999998</v>
      </c>
      <c r="Y84" s="173">
        <f t="shared" si="46"/>
        <v>0</v>
      </c>
      <c r="Z84" s="178">
        <f t="shared" si="46"/>
        <v>129.38</v>
      </c>
      <c r="AA84" s="178">
        <f t="shared" si="46"/>
        <v>129.38</v>
      </c>
      <c r="AB84" s="178">
        <f t="shared" si="46"/>
        <v>0</v>
      </c>
      <c r="AC84" s="178">
        <f t="shared" si="46"/>
        <v>0</v>
      </c>
      <c r="AD84" s="121">
        <f t="shared" si="46"/>
        <v>0</v>
      </c>
      <c r="AE84" s="121">
        <f t="shared" si="46"/>
        <v>336.02</v>
      </c>
      <c r="AF84" s="121">
        <f t="shared" si="46"/>
        <v>0</v>
      </c>
      <c r="AG84" s="121">
        <f t="shared" si="46"/>
        <v>0</v>
      </c>
      <c r="AH84" s="121">
        <f t="shared" si="46"/>
        <v>0</v>
      </c>
      <c r="AI84" s="121">
        <f t="shared" si="46"/>
        <v>0</v>
      </c>
      <c r="AJ84" s="121">
        <f t="shared" si="46"/>
        <v>0</v>
      </c>
      <c r="AK84" s="121">
        <f t="shared" si="46"/>
        <v>0</v>
      </c>
      <c r="AL84" s="121">
        <f t="shared" si="46"/>
        <v>0</v>
      </c>
      <c r="AM84" s="121">
        <f t="shared" si="46"/>
        <v>0</v>
      </c>
      <c r="AN84" s="121">
        <f t="shared" si="46"/>
        <v>0</v>
      </c>
      <c r="AO84" s="263">
        <f t="shared" si="46"/>
        <v>0</v>
      </c>
      <c r="AP84" s="121">
        <f t="shared" si="46"/>
        <v>0</v>
      </c>
      <c r="AQ84" s="121">
        <f t="shared" si="46"/>
        <v>0</v>
      </c>
      <c r="AR84" s="121">
        <f t="shared" si="46"/>
        <v>0</v>
      </c>
      <c r="AS84" s="121">
        <f t="shared" si="46"/>
        <v>0</v>
      </c>
      <c r="AT84" s="121">
        <f t="shared" si="46"/>
        <v>0</v>
      </c>
      <c r="AU84" s="121">
        <f t="shared" si="46"/>
        <v>0</v>
      </c>
      <c r="AV84" s="121">
        <f t="shared" si="46"/>
        <v>0</v>
      </c>
      <c r="AW84" s="121">
        <f t="shared" si="46"/>
        <v>0</v>
      </c>
      <c r="AX84" s="121">
        <f t="shared" si="46"/>
        <v>0</v>
      </c>
      <c r="AY84" s="121">
        <f t="shared" si="46"/>
        <v>0</v>
      </c>
      <c r="AZ84" s="121">
        <f t="shared" si="46"/>
        <v>0</v>
      </c>
      <c r="BA84" s="121">
        <f t="shared" si="46"/>
        <v>0</v>
      </c>
      <c r="BB84" s="353"/>
      <c r="BC84" s="222">
        <f t="shared" si="26"/>
        <v>1035.8</v>
      </c>
    </row>
    <row r="85" spans="1:55" ht="43.8" hidden="1" customHeight="1">
      <c r="A85" s="354"/>
      <c r="B85" s="355"/>
      <c r="C85" s="361"/>
      <c r="D85" s="188" t="s">
        <v>43</v>
      </c>
      <c r="E85" s="121">
        <f>E81</f>
        <v>9328</v>
      </c>
      <c r="F85" s="263">
        <f t="shared" si="41"/>
        <v>6632.9</v>
      </c>
      <c r="G85" s="122">
        <f t="shared" si="24"/>
        <v>71.107418524871349</v>
      </c>
      <c r="H85" s="121">
        <f>H81</f>
        <v>0</v>
      </c>
      <c r="I85" s="121">
        <f t="shared" ref="I85:BA85" si="47">I81</f>
        <v>0</v>
      </c>
      <c r="J85" s="121">
        <f t="shared" si="47"/>
        <v>0</v>
      </c>
      <c r="K85" s="121">
        <f t="shared" si="47"/>
        <v>1279.9000000000001</v>
      </c>
      <c r="L85" s="121">
        <f t="shared" si="47"/>
        <v>1279.9000000000001</v>
      </c>
      <c r="M85" s="121">
        <f t="shared" si="47"/>
        <v>0</v>
      </c>
      <c r="N85" s="159">
        <f t="shared" si="47"/>
        <v>673</v>
      </c>
      <c r="O85" s="159">
        <f t="shared" si="47"/>
        <v>673</v>
      </c>
      <c r="P85" s="159">
        <f t="shared" si="47"/>
        <v>0</v>
      </c>
      <c r="Q85" s="166">
        <f t="shared" si="47"/>
        <v>1292.5</v>
      </c>
      <c r="R85" s="166">
        <f t="shared" si="47"/>
        <v>1292.5</v>
      </c>
      <c r="S85" s="166">
        <f t="shared" si="47"/>
        <v>0</v>
      </c>
      <c r="T85" s="121">
        <f t="shared" si="47"/>
        <v>275</v>
      </c>
      <c r="U85" s="121">
        <f t="shared" si="47"/>
        <v>275</v>
      </c>
      <c r="V85" s="121">
        <f t="shared" si="47"/>
        <v>0</v>
      </c>
      <c r="W85" s="173">
        <f t="shared" si="47"/>
        <v>651.4</v>
      </c>
      <c r="X85" s="173">
        <f t="shared" si="47"/>
        <v>651.4</v>
      </c>
      <c r="Y85" s="173">
        <f t="shared" si="47"/>
        <v>0</v>
      </c>
      <c r="Z85" s="178">
        <f t="shared" si="47"/>
        <v>2461.1</v>
      </c>
      <c r="AA85" s="178">
        <f t="shared" si="47"/>
        <v>2461.1</v>
      </c>
      <c r="AB85" s="178">
        <f t="shared" si="47"/>
        <v>0</v>
      </c>
      <c r="AC85" s="178">
        <f t="shared" si="47"/>
        <v>0</v>
      </c>
      <c r="AD85" s="121">
        <f t="shared" si="47"/>
        <v>0</v>
      </c>
      <c r="AE85" s="121">
        <f t="shared" si="47"/>
        <v>50</v>
      </c>
      <c r="AF85" s="121">
        <f t="shared" si="47"/>
        <v>0</v>
      </c>
      <c r="AG85" s="121">
        <f t="shared" si="47"/>
        <v>0</v>
      </c>
      <c r="AH85" s="121">
        <f t="shared" si="47"/>
        <v>0</v>
      </c>
      <c r="AI85" s="121">
        <f t="shared" si="47"/>
        <v>0</v>
      </c>
      <c r="AJ85" s="121">
        <f t="shared" si="47"/>
        <v>60</v>
      </c>
      <c r="AK85" s="121">
        <f t="shared" si="47"/>
        <v>0</v>
      </c>
      <c r="AL85" s="121">
        <f t="shared" si="47"/>
        <v>0</v>
      </c>
      <c r="AM85" s="121">
        <f t="shared" si="47"/>
        <v>0</v>
      </c>
      <c r="AN85" s="121">
        <f t="shared" si="47"/>
        <v>0</v>
      </c>
      <c r="AO85" s="263">
        <f t="shared" si="47"/>
        <v>2525.1</v>
      </c>
      <c r="AP85" s="121">
        <f t="shared" si="47"/>
        <v>0</v>
      </c>
      <c r="AQ85" s="121">
        <f t="shared" si="47"/>
        <v>0</v>
      </c>
      <c r="AR85" s="121">
        <f t="shared" si="47"/>
        <v>0</v>
      </c>
      <c r="AS85" s="121">
        <f t="shared" si="47"/>
        <v>0</v>
      </c>
      <c r="AT85" s="121">
        <f t="shared" si="47"/>
        <v>30</v>
      </c>
      <c r="AU85" s="121">
        <f t="shared" si="47"/>
        <v>0</v>
      </c>
      <c r="AV85" s="121">
        <f t="shared" si="47"/>
        <v>0</v>
      </c>
      <c r="AW85" s="121">
        <f t="shared" si="47"/>
        <v>0</v>
      </c>
      <c r="AX85" s="121">
        <f t="shared" si="47"/>
        <v>0</v>
      </c>
      <c r="AY85" s="121">
        <f t="shared" si="47"/>
        <v>30</v>
      </c>
      <c r="AZ85" s="121">
        <f t="shared" si="47"/>
        <v>0</v>
      </c>
      <c r="BA85" s="121">
        <f t="shared" si="47"/>
        <v>0</v>
      </c>
      <c r="BB85" s="353"/>
      <c r="BC85" s="222">
        <f t="shared" si="26"/>
        <v>9328</v>
      </c>
    </row>
    <row r="86" spans="1:55" ht="34.950000000000003" hidden="1" customHeight="1">
      <c r="A86" s="354"/>
      <c r="B86" s="355"/>
      <c r="C86" s="361"/>
      <c r="D86" s="188" t="s">
        <v>270</v>
      </c>
      <c r="E86" s="121"/>
      <c r="F86" s="265"/>
      <c r="G86" s="122"/>
      <c r="H86" s="121"/>
      <c r="I86" s="122"/>
      <c r="J86" s="122"/>
      <c r="K86" s="122"/>
      <c r="L86" s="122"/>
      <c r="M86" s="122"/>
      <c r="N86" s="158"/>
      <c r="O86" s="158"/>
      <c r="P86" s="158"/>
      <c r="Q86" s="165"/>
      <c r="R86" s="165"/>
      <c r="S86" s="165"/>
      <c r="T86" s="122"/>
      <c r="U86" s="122"/>
      <c r="V86" s="122"/>
      <c r="W86" s="172"/>
      <c r="X86" s="172"/>
      <c r="Y86" s="172"/>
      <c r="Z86" s="177"/>
      <c r="AA86" s="177"/>
      <c r="AB86" s="177"/>
      <c r="AC86" s="177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265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353"/>
      <c r="BC86" s="222">
        <f t="shared" si="26"/>
        <v>0</v>
      </c>
    </row>
    <row r="87" spans="1:55" hidden="1">
      <c r="A87" s="357" t="s">
        <v>306</v>
      </c>
      <c r="B87" s="357"/>
      <c r="C87" s="357"/>
      <c r="D87" s="357"/>
      <c r="E87" s="35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7"/>
      <c r="AC87" s="357"/>
      <c r="AD87" s="357"/>
      <c r="AE87" s="357"/>
      <c r="AF87" s="357"/>
      <c r="AG87" s="357"/>
      <c r="AH87" s="357"/>
      <c r="AI87" s="357"/>
      <c r="AJ87" s="357"/>
      <c r="AK87" s="357"/>
      <c r="AL87" s="357"/>
      <c r="AM87" s="357"/>
      <c r="AN87" s="357"/>
      <c r="AO87" s="357"/>
      <c r="AP87" s="357"/>
      <c r="AQ87" s="357"/>
      <c r="AR87" s="357"/>
      <c r="AS87" s="357"/>
      <c r="AT87" s="357"/>
      <c r="AU87" s="357"/>
      <c r="AV87" s="357"/>
      <c r="AW87" s="357"/>
      <c r="AX87" s="357"/>
      <c r="AY87" s="357"/>
      <c r="AZ87" s="357"/>
      <c r="BA87" s="357"/>
      <c r="BB87" s="357"/>
      <c r="BC87" s="222">
        <f t="shared" si="26"/>
        <v>0</v>
      </c>
    </row>
    <row r="88" spans="1:55" s="267" customFormat="1" ht="22.5" customHeight="1">
      <c r="A88" s="358" t="s">
        <v>307</v>
      </c>
      <c r="B88" s="359" t="s">
        <v>322</v>
      </c>
      <c r="C88" s="359" t="s">
        <v>318</v>
      </c>
      <c r="D88" s="262" t="s">
        <v>41</v>
      </c>
      <c r="E88" s="263">
        <f>H88+K88+N88+Q88+T88+W88+Z88+AE88+AJ88+AO88+AT88+AY88</f>
        <v>64884.380699999994</v>
      </c>
      <c r="F88" s="263">
        <f>I88+L88+O88+R88+U88+X88+AC88+AH88+AM88+AR88+AW88+AZ88+AA88</f>
        <v>19654.0933</v>
      </c>
      <c r="G88" s="265">
        <f t="shared" ref="G88:G115" si="48">F88/E88*100</f>
        <v>30.290946893479408</v>
      </c>
      <c r="H88" s="263">
        <f>H92++H97+H104</f>
        <v>3511.8</v>
      </c>
      <c r="I88" s="263">
        <f>I92++I97+I105</f>
        <v>3511.8</v>
      </c>
      <c r="J88" s="263">
        <f t="shared" ref="J88:BA88" si="49">J92++J97</f>
        <v>0</v>
      </c>
      <c r="K88" s="263">
        <f t="shared" si="49"/>
        <v>17.899999999999999</v>
      </c>
      <c r="L88" s="263">
        <f t="shared" si="49"/>
        <v>17.899999999999999</v>
      </c>
      <c r="M88" s="263">
        <f t="shared" si="49"/>
        <v>0</v>
      </c>
      <c r="N88" s="263">
        <f>N91</f>
        <v>663.1</v>
      </c>
      <c r="O88" s="263">
        <f>O91</f>
        <v>663.1</v>
      </c>
      <c r="P88" s="263">
        <f t="shared" ref="P88" si="50">P91</f>
        <v>0</v>
      </c>
      <c r="Q88" s="263">
        <f>Q91+Q90</f>
        <v>356.90000000000003</v>
      </c>
      <c r="R88" s="263">
        <f>R91+R90</f>
        <v>359.8</v>
      </c>
      <c r="S88" s="263">
        <f t="shared" si="49"/>
        <v>0</v>
      </c>
      <c r="T88" s="263">
        <f>T91+T90</f>
        <v>7125.6</v>
      </c>
      <c r="U88" s="263">
        <f>U91+U90</f>
        <v>7122.7000000000007</v>
      </c>
      <c r="V88" s="263">
        <f t="shared" si="49"/>
        <v>0</v>
      </c>
      <c r="W88" s="263">
        <f>W91</f>
        <v>3743</v>
      </c>
      <c r="X88" s="263">
        <f>X91</f>
        <v>3743</v>
      </c>
      <c r="Y88" s="263">
        <f t="shared" si="49"/>
        <v>0</v>
      </c>
      <c r="Z88" s="263">
        <f>Z91</f>
        <v>4235.7933000000003</v>
      </c>
      <c r="AA88" s="263">
        <f>AA91</f>
        <v>4235.7933000000003</v>
      </c>
      <c r="AB88" s="263">
        <f t="shared" si="49"/>
        <v>0</v>
      </c>
      <c r="AC88" s="263">
        <f t="shared" si="49"/>
        <v>0</v>
      </c>
      <c r="AD88" s="263">
        <f t="shared" si="49"/>
        <v>0</v>
      </c>
      <c r="AE88" s="263">
        <f t="shared" si="49"/>
        <v>0</v>
      </c>
      <c r="AF88" s="263">
        <f t="shared" si="49"/>
        <v>0</v>
      </c>
      <c r="AG88" s="263">
        <f t="shared" si="49"/>
        <v>0</v>
      </c>
      <c r="AH88" s="263">
        <f t="shared" si="49"/>
        <v>0</v>
      </c>
      <c r="AI88" s="263">
        <f t="shared" si="49"/>
        <v>0</v>
      </c>
      <c r="AJ88" s="263">
        <f>AJ91</f>
        <v>6213.8</v>
      </c>
      <c r="AK88" s="263">
        <f t="shared" si="49"/>
        <v>0</v>
      </c>
      <c r="AL88" s="263">
        <f t="shared" si="49"/>
        <v>0</v>
      </c>
      <c r="AM88" s="263">
        <f t="shared" si="49"/>
        <v>0</v>
      </c>
      <c r="AN88" s="263">
        <f t="shared" si="49"/>
        <v>0</v>
      </c>
      <c r="AO88" s="263">
        <f t="shared" si="49"/>
        <v>39016.487399999998</v>
      </c>
      <c r="AP88" s="263">
        <f t="shared" si="49"/>
        <v>0</v>
      </c>
      <c r="AQ88" s="263">
        <f t="shared" si="49"/>
        <v>0</v>
      </c>
      <c r="AR88" s="263">
        <f t="shared" si="49"/>
        <v>0</v>
      </c>
      <c r="AS88" s="263">
        <f t="shared" si="49"/>
        <v>0</v>
      </c>
      <c r="AT88" s="263">
        <f t="shared" si="49"/>
        <v>0</v>
      </c>
      <c r="AU88" s="263">
        <f t="shared" si="49"/>
        <v>0</v>
      </c>
      <c r="AV88" s="263">
        <f t="shared" si="49"/>
        <v>0</v>
      </c>
      <c r="AW88" s="263">
        <f t="shared" si="49"/>
        <v>0</v>
      </c>
      <c r="AX88" s="263">
        <f t="shared" si="49"/>
        <v>0</v>
      </c>
      <c r="AY88" s="263">
        <f t="shared" si="49"/>
        <v>0</v>
      </c>
      <c r="AZ88" s="263">
        <f t="shared" si="49"/>
        <v>0</v>
      </c>
      <c r="BA88" s="263">
        <f t="shared" si="49"/>
        <v>0</v>
      </c>
      <c r="BB88" s="366"/>
      <c r="BC88" s="266">
        <f>H88+K88+N88+Q88+T88+W88+Z88+AE88+AJ88+AO88+AT88+AY88</f>
        <v>64884.380699999994</v>
      </c>
    </row>
    <row r="89" spans="1:55" s="267" customFormat="1" ht="36.75" hidden="1" customHeight="1">
      <c r="A89" s="358"/>
      <c r="B89" s="359"/>
      <c r="C89" s="359"/>
      <c r="D89" s="264" t="s">
        <v>37</v>
      </c>
      <c r="E89" s="263">
        <f t="shared" ref="E89" si="51">H89+K89+N89+Q89+T89+W89+Z89+AE89+AJ89+AO89+AT89+AY89</f>
        <v>0</v>
      </c>
      <c r="F89" s="263">
        <f t="shared" ref="F89" si="52">I89+L89+O89+R89+U89+X89+AC89+AH89+AM89+AR89+AW89+AZ89</f>
        <v>0</v>
      </c>
      <c r="G89" s="265" t="e">
        <f t="shared" si="48"/>
        <v>#DIV/0!</v>
      </c>
      <c r="H89" s="263">
        <f t="shared" ref="H89" si="53">H93++H98</f>
        <v>0</v>
      </c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I89" s="265"/>
      <c r="AJ89" s="265"/>
      <c r="AK89" s="265"/>
      <c r="AL89" s="265"/>
      <c r="AM89" s="265"/>
      <c r="AN89" s="265"/>
      <c r="AO89" s="265"/>
      <c r="AP89" s="265"/>
      <c r="AQ89" s="265"/>
      <c r="AR89" s="265"/>
      <c r="AS89" s="265"/>
      <c r="AT89" s="265"/>
      <c r="AU89" s="265"/>
      <c r="AV89" s="265"/>
      <c r="AW89" s="265"/>
      <c r="AX89" s="265"/>
      <c r="AY89" s="265"/>
      <c r="AZ89" s="265"/>
      <c r="BA89" s="265"/>
      <c r="BB89" s="366"/>
      <c r="BC89" s="266">
        <f t="shared" si="26"/>
        <v>0</v>
      </c>
    </row>
    <row r="90" spans="1:55" s="267" customFormat="1" ht="35.4" customHeight="1">
      <c r="A90" s="358"/>
      <c r="B90" s="359"/>
      <c r="C90" s="359"/>
      <c r="D90" s="264" t="s">
        <v>2</v>
      </c>
      <c r="E90" s="263">
        <f>E109</f>
        <v>50</v>
      </c>
      <c r="F90" s="263">
        <f t="shared" ref="F90:V90" si="54">F109</f>
        <v>50</v>
      </c>
      <c r="G90" s="263">
        <f t="shared" si="54"/>
        <v>100</v>
      </c>
      <c r="H90" s="263">
        <f t="shared" si="54"/>
        <v>0</v>
      </c>
      <c r="I90" s="263">
        <f t="shared" si="54"/>
        <v>0</v>
      </c>
      <c r="J90" s="263">
        <f t="shared" si="54"/>
        <v>0</v>
      </c>
      <c r="K90" s="263">
        <f t="shared" si="54"/>
        <v>0</v>
      </c>
      <c r="L90" s="263">
        <f t="shared" si="54"/>
        <v>0</v>
      </c>
      <c r="M90" s="263">
        <f t="shared" si="54"/>
        <v>0</v>
      </c>
      <c r="N90" s="263">
        <f t="shared" si="54"/>
        <v>0</v>
      </c>
      <c r="O90" s="263">
        <f t="shared" si="54"/>
        <v>0</v>
      </c>
      <c r="P90" s="263">
        <f t="shared" si="54"/>
        <v>0</v>
      </c>
      <c r="Q90" s="263">
        <f t="shared" si="54"/>
        <v>15</v>
      </c>
      <c r="R90" s="263">
        <f>R109</f>
        <v>15</v>
      </c>
      <c r="S90" s="263">
        <f t="shared" si="54"/>
        <v>0</v>
      </c>
      <c r="T90" s="263">
        <f t="shared" si="54"/>
        <v>35</v>
      </c>
      <c r="U90" s="263">
        <f t="shared" si="54"/>
        <v>35</v>
      </c>
      <c r="V90" s="263">
        <f t="shared" si="54"/>
        <v>0</v>
      </c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  <c r="AY90" s="265"/>
      <c r="AZ90" s="265"/>
      <c r="BA90" s="265"/>
      <c r="BB90" s="366"/>
      <c r="BC90" s="266">
        <f t="shared" si="26"/>
        <v>50</v>
      </c>
    </row>
    <row r="91" spans="1:55" s="267" customFormat="1" ht="22.5" customHeight="1">
      <c r="A91" s="358"/>
      <c r="B91" s="359"/>
      <c r="C91" s="359"/>
      <c r="D91" s="264" t="s">
        <v>43</v>
      </c>
      <c r="E91" s="263">
        <f>H91+K91+N91+Q91+T91+W91+Z91+AE91+AJ91+AO91+AT91+AY91</f>
        <v>64834.380699999994</v>
      </c>
      <c r="F91" s="263">
        <f>I91+L91+O91+R91+U91+X91+AC91+AH91+AM91+AR91+AW91+AZ91+AA91</f>
        <v>19604.0933</v>
      </c>
      <c r="G91" s="265">
        <f t="shared" si="48"/>
        <v>30.237187566750372</v>
      </c>
      <c r="H91" s="263">
        <f>H95++H100+H104</f>
        <v>3511.8</v>
      </c>
      <c r="I91" s="263">
        <f>I95++I100+I104</f>
        <v>3511.8</v>
      </c>
      <c r="J91" s="265"/>
      <c r="K91" s="265">
        <f>K95</f>
        <v>17.899999999999999</v>
      </c>
      <c r="L91" s="265">
        <f>L95</f>
        <v>17.899999999999999</v>
      </c>
      <c r="M91" s="265"/>
      <c r="N91" s="265">
        <f>N102+N104</f>
        <v>663.1</v>
      </c>
      <c r="O91" s="265">
        <f>O102+O104</f>
        <v>663.1</v>
      </c>
      <c r="P91" s="265">
        <f t="shared" ref="P91" si="55">P102+P104</f>
        <v>0</v>
      </c>
      <c r="Q91" s="265">
        <f>Q102+Q104+Q95+Q108</f>
        <v>341.90000000000003</v>
      </c>
      <c r="R91" s="265">
        <f>R102+R104+R95</f>
        <v>344.8</v>
      </c>
      <c r="S91" s="265"/>
      <c r="T91" s="265">
        <f>T105+T100-15</f>
        <v>7090.6</v>
      </c>
      <c r="U91" s="265">
        <f>U105+U100+(U95)</f>
        <v>7087.7000000000007</v>
      </c>
      <c r="V91" s="265"/>
      <c r="W91" s="265">
        <f>W107+W105+W100</f>
        <v>3743</v>
      </c>
      <c r="X91" s="265">
        <f>X107+X105+X100</f>
        <v>3743</v>
      </c>
      <c r="Y91" s="265"/>
      <c r="Z91" s="265">
        <f>Z107+Z105+Z100</f>
        <v>4235.7933000000003</v>
      </c>
      <c r="AA91" s="265">
        <f>AA107+AA105+AA100</f>
        <v>4235.7933000000003</v>
      </c>
      <c r="AB91" s="265"/>
      <c r="AC91" s="265"/>
      <c r="AD91" s="265"/>
      <c r="AE91" s="265"/>
      <c r="AF91" s="265"/>
      <c r="AG91" s="265"/>
      <c r="AH91" s="265"/>
      <c r="AI91" s="265"/>
      <c r="AJ91" s="265">
        <f>AJ105+AJ107+AJ111</f>
        <v>6213.8</v>
      </c>
      <c r="AK91" s="265"/>
      <c r="AL91" s="265"/>
      <c r="AM91" s="265"/>
      <c r="AN91" s="265"/>
      <c r="AO91" s="265">
        <f>AO100</f>
        <v>39016.487399999998</v>
      </c>
      <c r="AP91" s="265"/>
      <c r="AQ91" s="265"/>
      <c r="AR91" s="265"/>
      <c r="AS91" s="265"/>
      <c r="AT91" s="265"/>
      <c r="AU91" s="265"/>
      <c r="AV91" s="265"/>
      <c r="AW91" s="265"/>
      <c r="AX91" s="265"/>
      <c r="AY91" s="265">
        <f>AY95</f>
        <v>0</v>
      </c>
      <c r="AZ91" s="265"/>
      <c r="BA91" s="265"/>
      <c r="BB91" s="366"/>
      <c r="BC91" s="266">
        <f t="shared" si="26"/>
        <v>64834.380699999994</v>
      </c>
    </row>
    <row r="92" spans="1:55" ht="22.5" customHeight="1">
      <c r="A92" s="360"/>
      <c r="B92" s="354" t="s">
        <v>308</v>
      </c>
      <c r="C92" s="354" t="s">
        <v>325</v>
      </c>
      <c r="D92" s="195" t="s">
        <v>41</v>
      </c>
      <c r="E92" s="121">
        <f>E93+E94+E96+E95</f>
        <v>17.899999999999999</v>
      </c>
      <c r="F92" s="263">
        <f>F93+F94+F96+F95</f>
        <v>17.899999999999999</v>
      </c>
      <c r="G92" s="122">
        <f t="shared" si="48"/>
        <v>100</v>
      </c>
      <c r="H92" s="121">
        <f t="shared" ref="H92:BA92" si="56">H93+H94+H96+H95</f>
        <v>0</v>
      </c>
      <c r="I92" s="121">
        <f t="shared" si="56"/>
        <v>0</v>
      </c>
      <c r="J92" s="121">
        <f t="shared" si="56"/>
        <v>0</v>
      </c>
      <c r="K92" s="121">
        <f t="shared" si="56"/>
        <v>17.899999999999999</v>
      </c>
      <c r="L92" s="121">
        <f t="shared" si="56"/>
        <v>17.899999999999999</v>
      </c>
      <c r="M92" s="121">
        <f t="shared" si="56"/>
        <v>0</v>
      </c>
      <c r="N92" s="159">
        <f t="shared" si="56"/>
        <v>0</v>
      </c>
      <c r="O92" s="159">
        <f t="shared" si="56"/>
        <v>0</v>
      </c>
      <c r="P92" s="159">
        <f t="shared" si="56"/>
        <v>0</v>
      </c>
      <c r="Q92" s="166">
        <f t="shared" si="56"/>
        <v>-17.899999999999999</v>
      </c>
      <c r="R92" s="166">
        <f t="shared" si="56"/>
        <v>0</v>
      </c>
      <c r="S92" s="166">
        <f t="shared" si="56"/>
        <v>0</v>
      </c>
      <c r="T92" s="121">
        <f t="shared" si="56"/>
        <v>0</v>
      </c>
      <c r="U92" s="121">
        <f t="shared" si="56"/>
        <v>-17.899999999999999</v>
      </c>
      <c r="V92" s="121">
        <f t="shared" si="56"/>
        <v>0</v>
      </c>
      <c r="W92" s="173">
        <f t="shared" si="56"/>
        <v>0</v>
      </c>
      <c r="X92" s="173">
        <f t="shared" si="56"/>
        <v>0</v>
      </c>
      <c r="Y92" s="173">
        <f t="shared" si="56"/>
        <v>0</v>
      </c>
      <c r="Z92" s="178">
        <f t="shared" si="56"/>
        <v>0</v>
      </c>
      <c r="AA92" s="178">
        <f t="shared" si="56"/>
        <v>0</v>
      </c>
      <c r="AB92" s="178">
        <f t="shared" si="56"/>
        <v>0</v>
      </c>
      <c r="AC92" s="178">
        <f t="shared" si="56"/>
        <v>0</v>
      </c>
      <c r="AD92" s="121">
        <f t="shared" si="56"/>
        <v>0</v>
      </c>
      <c r="AE92" s="121">
        <f t="shared" si="56"/>
        <v>0</v>
      </c>
      <c r="AF92" s="121">
        <f t="shared" si="56"/>
        <v>0</v>
      </c>
      <c r="AG92" s="121">
        <f t="shared" si="56"/>
        <v>0</v>
      </c>
      <c r="AH92" s="121">
        <f t="shared" si="56"/>
        <v>0</v>
      </c>
      <c r="AI92" s="121">
        <f t="shared" si="56"/>
        <v>0</v>
      </c>
      <c r="AJ92" s="121">
        <f t="shared" si="56"/>
        <v>0</v>
      </c>
      <c r="AK92" s="121">
        <f t="shared" si="56"/>
        <v>0</v>
      </c>
      <c r="AL92" s="121">
        <f t="shared" si="56"/>
        <v>0</v>
      </c>
      <c r="AM92" s="121">
        <f t="shared" si="56"/>
        <v>0</v>
      </c>
      <c r="AN92" s="121">
        <f t="shared" si="56"/>
        <v>0</v>
      </c>
      <c r="AO92" s="263">
        <f t="shared" si="56"/>
        <v>0</v>
      </c>
      <c r="AP92" s="121">
        <f t="shared" si="56"/>
        <v>0</v>
      </c>
      <c r="AQ92" s="121">
        <f t="shared" si="56"/>
        <v>0</v>
      </c>
      <c r="AR92" s="121">
        <f t="shared" si="56"/>
        <v>0</v>
      </c>
      <c r="AS92" s="121">
        <f t="shared" si="56"/>
        <v>0</v>
      </c>
      <c r="AT92" s="121">
        <f t="shared" si="56"/>
        <v>0</v>
      </c>
      <c r="AU92" s="121">
        <f t="shared" si="56"/>
        <v>0</v>
      </c>
      <c r="AV92" s="121">
        <f t="shared" si="56"/>
        <v>0</v>
      </c>
      <c r="AW92" s="121">
        <f t="shared" si="56"/>
        <v>0</v>
      </c>
      <c r="AX92" s="121">
        <f t="shared" si="56"/>
        <v>0</v>
      </c>
      <c r="AY92" s="121">
        <f t="shared" si="56"/>
        <v>0</v>
      </c>
      <c r="AZ92" s="121">
        <f t="shared" si="56"/>
        <v>0</v>
      </c>
      <c r="BA92" s="121">
        <f t="shared" si="56"/>
        <v>0</v>
      </c>
      <c r="BB92" s="356"/>
      <c r="BC92" s="222">
        <f t="shared" si="26"/>
        <v>0</v>
      </c>
    </row>
    <row r="93" spans="1:55" ht="36.75" hidden="1" customHeight="1">
      <c r="A93" s="360"/>
      <c r="B93" s="354"/>
      <c r="C93" s="365"/>
      <c r="D93" s="188" t="s">
        <v>37</v>
      </c>
      <c r="E93" s="122"/>
      <c r="F93" s="263">
        <f t="shared" ref="F93:F113" si="57">I93+L93+O93+R93+U93+X93+AC93+AH93+AM93+AR93+AW93+AZ93</f>
        <v>0</v>
      </c>
      <c r="G93" s="122" t="e">
        <f t="shared" si="48"/>
        <v>#DIV/0!</v>
      </c>
      <c r="H93" s="122"/>
      <c r="I93" s="122"/>
      <c r="J93" s="122"/>
      <c r="K93" s="122"/>
      <c r="L93" s="122"/>
      <c r="M93" s="122"/>
      <c r="N93" s="158"/>
      <c r="O93" s="158"/>
      <c r="P93" s="158"/>
      <c r="Q93" s="165"/>
      <c r="R93" s="165"/>
      <c r="S93" s="165"/>
      <c r="T93" s="122"/>
      <c r="U93" s="122"/>
      <c r="V93" s="122"/>
      <c r="W93" s="172"/>
      <c r="X93" s="172"/>
      <c r="Y93" s="172"/>
      <c r="Z93" s="177"/>
      <c r="AA93" s="177"/>
      <c r="AB93" s="177"/>
      <c r="AC93" s="177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265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356"/>
      <c r="BC93" s="222">
        <f t="shared" si="26"/>
        <v>0</v>
      </c>
    </row>
    <row r="94" spans="1:55" ht="32.4" hidden="1" customHeight="1">
      <c r="A94" s="360"/>
      <c r="B94" s="354"/>
      <c r="C94" s="365"/>
      <c r="D94" s="188" t="s">
        <v>2</v>
      </c>
      <c r="E94" s="122"/>
      <c r="F94" s="263">
        <f t="shared" si="57"/>
        <v>0</v>
      </c>
      <c r="G94" s="122" t="e">
        <f t="shared" si="48"/>
        <v>#DIV/0!</v>
      </c>
      <c r="H94" s="122"/>
      <c r="I94" s="122"/>
      <c r="J94" s="122"/>
      <c r="K94" s="122"/>
      <c r="L94" s="122"/>
      <c r="M94" s="122"/>
      <c r="N94" s="158"/>
      <c r="O94" s="158"/>
      <c r="P94" s="158"/>
      <c r="Q94" s="165"/>
      <c r="R94" s="165"/>
      <c r="S94" s="165"/>
      <c r="T94" s="122"/>
      <c r="U94" s="122"/>
      <c r="V94" s="122"/>
      <c r="W94" s="172"/>
      <c r="X94" s="172"/>
      <c r="Y94" s="172"/>
      <c r="Z94" s="177"/>
      <c r="AA94" s="177"/>
      <c r="AB94" s="177"/>
      <c r="AC94" s="177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265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356"/>
      <c r="BC94" s="222">
        <f t="shared" si="26"/>
        <v>0</v>
      </c>
    </row>
    <row r="95" spans="1:55" ht="34.799999999999997" customHeight="1">
      <c r="A95" s="360"/>
      <c r="B95" s="354"/>
      <c r="C95" s="365"/>
      <c r="D95" s="188" t="s">
        <v>43</v>
      </c>
      <c r="E95" s="122">
        <f>SUM(K95)</f>
        <v>17.899999999999999</v>
      </c>
      <c r="F95" s="265">
        <f>SUM(L95)</f>
        <v>17.899999999999999</v>
      </c>
      <c r="G95" s="122">
        <f t="shared" si="48"/>
        <v>100</v>
      </c>
      <c r="H95" s="122"/>
      <c r="I95" s="122"/>
      <c r="J95" s="122"/>
      <c r="K95" s="122">
        <v>17.899999999999999</v>
      </c>
      <c r="L95" s="122">
        <v>17.899999999999999</v>
      </c>
      <c r="M95" s="122"/>
      <c r="N95" s="158"/>
      <c r="O95" s="158"/>
      <c r="P95" s="158"/>
      <c r="Q95" s="165">
        <v>-17.899999999999999</v>
      </c>
      <c r="R95" s="165"/>
      <c r="S95" s="165"/>
      <c r="T95" s="122"/>
      <c r="U95" s="122">
        <v>-17.899999999999999</v>
      </c>
      <c r="V95" s="122"/>
      <c r="W95" s="172"/>
      <c r="X95" s="172"/>
      <c r="Y95" s="172"/>
      <c r="Z95" s="177"/>
      <c r="AA95" s="177"/>
      <c r="AB95" s="177"/>
      <c r="AC95" s="177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265"/>
      <c r="AP95" s="122"/>
      <c r="AQ95" s="122"/>
      <c r="AR95" s="122"/>
      <c r="AS95" s="122"/>
      <c r="AT95" s="122"/>
      <c r="AU95" s="122"/>
      <c r="AV95" s="122"/>
      <c r="AW95" s="122"/>
      <c r="AX95" s="122">
        <v>0</v>
      </c>
      <c r="AY95" s="122">
        <v>0</v>
      </c>
      <c r="AZ95" s="122"/>
      <c r="BA95" s="122"/>
      <c r="BB95" s="356"/>
      <c r="BC95" s="222">
        <f t="shared" si="26"/>
        <v>0</v>
      </c>
    </row>
    <row r="96" spans="1:55" ht="82.5" hidden="1" customHeight="1">
      <c r="A96" s="360"/>
      <c r="B96" s="354"/>
      <c r="C96" s="365"/>
      <c r="D96" s="188" t="s">
        <v>270</v>
      </c>
      <c r="E96" s="122"/>
      <c r="F96" s="263">
        <f t="shared" si="57"/>
        <v>0</v>
      </c>
      <c r="G96" s="122" t="e">
        <f t="shared" si="48"/>
        <v>#DIV/0!</v>
      </c>
      <c r="H96" s="122"/>
      <c r="I96" s="122"/>
      <c r="J96" s="122"/>
      <c r="K96" s="122"/>
      <c r="L96" s="122"/>
      <c r="M96" s="122"/>
      <c r="N96" s="158"/>
      <c r="O96" s="158"/>
      <c r="P96" s="158"/>
      <c r="Q96" s="165"/>
      <c r="R96" s="165"/>
      <c r="S96" s="165"/>
      <c r="T96" s="122"/>
      <c r="U96" s="122"/>
      <c r="V96" s="122"/>
      <c r="W96" s="172"/>
      <c r="X96" s="172"/>
      <c r="Y96" s="172"/>
      <c r="Z96" s="177"/>
      <c r="AA96" s="177"/>
      <c r="AB96" s="177"/>
      <c r="AC96" s="177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265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356"/>
      <c r="BC96" s="222">
        <f t="shared" si="26"/>
        <v>0</v>
      </c>
    </row>
    <row r="97" spans="1:55" ht="25.2" customHeight="1">
      <c r="A97" s="360" t="s">
        <v>366</v>
      </c>
      <c r="B97" s="354" t="s">
        <v>310</v>
      </c>
      <c r="C97" s="365"/>
      <c r="D97" s="195" t="s">
        <v>41</v>
      </c>
      <c r="E97" s="121">
        <f>H97+K97+N97+Q97+T97+W97+Z97+AE97+AJ97+AO97+AT97+AY97</f>
        <v>53960.680699999997</v>
      </c>
      <c r="F97" s="263">
        <f>I97+L97+O97+R97+U97+X97+AC97+AH97+AM97+AR97+AW97+AZ97+AA97</f>
        <v>14944.193300000003</v>
      </c>
      <c r="G97" s="122">
        <f t="shared" si="48"/>
        <v>27.694597447878383</v>
      </c>
      <c r="H97" s="121">
        <f t="shared" ref="H97:BA97" si="58">H98+H99+H100+H101</f>
        <v>3499.8</v>
      </c>
      <c r="I97" s="121">
        <f t="shared" si="58"/>
        <v>3499.8</v>
      </c>
      <c r="J97" s="121">
        <f t="shared" si="58"/>
        <v>0</v>
      </c>
      <c r="K97" s="121">
        <f t="shared" si="58"/>
        <v>0</v>
      </c>
      <c r="L97" s="121">
        <f t="shared" si="58"/>
        <v>0</v>
      </c>
      <c r="M97" s="121">
        <f t="shared" si="58"/>
        <v>0</v>
      </c>
      <c r="N97" s="159">
        <f t="shared" si="58"/>
        <v>0</v>
      </c>
      <c r="O97" s="159">
        <f t="shared" si="58"/>
        <v>0</v>
      </c>
      <c r="P97" s="159">
        <f t="shared" si="58"/>
        <v>0</v>
      </c>
      <c r="Q97" s="166">
        <f t="shared" si="58"/>
        <v>0</v>
      </c>
      <c r="R97" s="166">
        <f t="shared" si="58"/>
        <v>0</v>
      </c>
      <c r="S97" s="166">
        <f t="shared" si="58"/>
        <v>0</v>
      </c>
      <c r="T97" s="121">
        <f t="shared" si="58"/>
        <v>3597.4</v>
      </c>
      <c r="U97" s="121">
        <f t="shared" si="58"/>
        <v>3597.4</v>
      </c>
      <c r="V97" s="121">
        <f t="shared" si="58"/>
        <v>0</v>
      </c>
      <c r="W97" s="173">
        <f t="shared" si="58"/>
        <v>3611.2</v>
      </c>
      <c r="X97" s="173">
        <f t="shared" si="58"/>
        <v>3611.2</v>
      </c>
      <c r="Y97" s="173">
        <f t="shared" si="58"/>
        <v>0</v>
      </c>
      <c r="Z97" s="178">
        <f t="shared" si="58"/>
        <v>4235.7933000000003</v>
      </c>
      <c r="AA97" s="178">
        <f t="shared" si="58"/>
        <v>4235.7933000000003</v>
      </c>
      <c r="AB97" s="178">
        <f t="shared" si="58"/>
        <v>0</v>
      </c>
      <c r="AC97" s="178">
        <f t="shared" si="58"/>
        <v>0</v>
      </c>
      <c r="AD97" s="121">
        <f t="shared" si="58"/>
        <v>0</v>
      </c>
      <c r="AE97" s="121">
        <f t="shared" si="58"/>
        <v>0</v>
      </c>
      <c r="AF97" s="121">
        <f t="shared" si="58"/>
        <v>0</v>
      </c>
      <c r="AG97" s="121">
        <f t="shared" si="58"/>
        <v>0</v>
      </c>
      <c r="AH97" s="121">
        <f t="shared" si="58"/>
        <v>0</v>
      </c>
      <c r="AI97" s="121">
        <f t="shared" si="58"/>
        <v>0</v>
      </c>
      <c r="AJ97" s="121">
        <f t="shared" si="58"/>
        <v>0</v>
      </c>
      <c r="AK97" s="121">
        <f t="shared" si="58"/>
        <v>0</v>
      </c>
      <c r="AL97" s="121">
        <f t="shared" si="58"/>
        <v>0</v>
      </c>
      <c r="AM97" s="121">
        <f t="shared" si="58"/>
        <v>0</v>
      </c>
      <c r="AN97" s="121">
        <f t="shared" si="58"/>
        <v>0</v>
      </c>
      <c r="AO97" s="263">
        <f t="shared" si="58"/>
        <v>39016.487399999998</v>
      </c>
      <c r="AP97" s="121">
        <f t="shared" si="58"/>
        <v>0</v>
      </c>
      <c r="AQ97" s="121">
        <f t="shared" si="58"/>
        <v>0</v>
      </c>
      <c r="AR97" s="121">
        <f t="shared" si="58"/>
        <v>0</v>
      </c>
      <c r="AS97" s="121">
        <f t="shared" si="58"/>
        <v>0</v>
      </c>
      <c r="AT97" s="121">
        <f t="shared" si="58"/>
        <v>0</v>
      </c>
      <c r="AU97" s="121">
        <f t="shared" si="58"/>
        <v>0</v>
      </c>
      <c r="AV97" s="121">
        <f t="shared" si="58"/>
        <v>0</v>
      </c>
      <c r="AW97" s="121">
        <f t="shared" si="58"/>
        <v>0</v>
      </c>
      <c r="AX97" s="121">
        <f t="shared" si="58"/>
        <v>0</v>
      </c>
      <c r="AY97" s="121">
        <f t="shared" si="58"/>
        <v>0</v>
      </c>
      <c r="AZ97" s="121">
        <f t="shared" si="58"/>
        <v>0</v>
      </c>
      <c r="BA97" s="121">
        <f t="shared" si="58"/>
        <v>0</v>
      </c>
      <c r="BB97" s="224"/>
      <c r="BC97" s="222">
        <f t="shared" si="26"/>
        <v>53960.680699999997</v>
      </c>
    </row>
    <row r="98" spans="1:55" ht="38.25" hidden="1" customHeight="1">
      <c r="A98" s="360"/>
      <c r="B98" s="354"/>
      <c r="C98" s="365"/>
      <c r="D98" s="188" t="s">
        <v>37</v>
      </c>
      <c r="E98" s="121">
        <f t="shared" ref="E98:E99" si="59">H98+K98+N98+Q98+T98+W98+Z98+AE98+AJ98+AO98+AT98+AY98</f>
        <v>0</v>
      </c>
      <c r="F98" s="263">
        <f t="shared" si="57"/>
        <v>0</v>
      </c>
      <c r="G98" s="122" t="e">
        <f t="shared" si="48"/>
        <v>#DIV/0!</v>
      </c>
      <c r="H98" s="122"/>
      <c r="I98" s="122"/>
      <c r="J98" s="122"/>
      <c r="K98" s="122"/>
      <c r="L98" s="122"/>
      <c r="M98" s="122"/>
      <c r="N98" s="158"/>
      <c r="O98" s="158"/>
      <c r="P98" s="158"/>
      <c r="Q98" s="165"/>
      <c r="R98" s="165"/>
      <c r="S98" s="165"/>
      <c r="T98" s="122"/>
      <c r="U98" s="122"/>
      <c r="V98" s="122"/>
      <c r="W98" s="172"/>
      <c r="X98" s="172"/>
      <c r="Y98" s="172"/>
      <c r="Z98" s="177"/>
      <c r="AA98" s="177"/>
      <c r="AB98" s="177"/>
      <c r="AC98" s="177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265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224"/>
      <c r="BC98" s="222">
        <f t="shared" si="26"/>
        <v>0</v>
      </c>
    </row>
    <row r="99" spans="1:55" ht="39.75" hidden="1" customHeight="1">
      <c r="A99" s="360"/>
      <c r="B99" s="354"/>
      <c r="C99" s="365"/>
      <c r="D99" s="188" t="s">
        <v>2</v>
      </c>
      <c r="E99" s="121">
        <f t="shared" si="59"/>
        <v>0</v>
      </c>
      <c r="F99" s="263">
        <f t="shared" si="57"/>
        <v>0</v>
      </c>
      <c r="G99" s="122" t="e">
        <f t="shared" si="48"/>
        <v>#DIV/0!</v>
      </c>
      <c r="H99" s="122"/>
      <c r="I99" s="122"/>
      <c r="J99" s="122"/>
      <c r="K99" s="122"/>
      <c r="L99" s="122"/>
      <c r="M99" s="122"/>
      <c r="N99" s="158"/>
      <c r="O99" s="158"/>
      <c r="P99" s="158"/>
      <c r="Q99" s="165"/>
      <c r="R99" s="165"/>
      <c r="S99" s="165"/>
      <c r="T99" s="122"/>
      <c r="U99" s="122"/>
      <c r="V99" s="122"/>
      <c r="W99" s="172"/>
      <c r="X99" s="172"/>
      <c r="Y99" s="172"/>
      <c r="Z99" s="177"/>
      <c r="AA99" s="177"/>
      <c r="AB99" s="177"/>
      <c r="AC99" s="177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265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224"/>
      <c r="BC99" s="222">
        <f t="shared" si="26"/>
        <v>0</v>
      </c>
    </row>
    <row r="100" spans="1:55" ht="24.6" customHeight="1">
      <c r="A100" s="360"/>
      <c r="B100" s="354"/>
      <c r="C100" s="365"/>
      <c r="D100" s="188" t="s">
        <v>43</v>
      </c>
      <c r="E100" s="121">
        <f>H100+K100+N100+Q100+T100+W100+Z100+AE100+AJ100+AO100+AT100+AY100</f>
        <v>53960.680699999997</v>
      </c>
      <c r="F100" s="263">
        <f>I100+L100+O100+R100+U100+X100+AC100+AH100+AM100+AR100+AW100+AZ100+AA100</f>
        <v>14944.193300000003</v>
      </c>
      <c r="G100" s="122">
        <f t="shared" si="48"/>
        <v>27.694597447878383</v>
      </c>
      <c r="H100" s="122">
        <v>3499.8</v>
      </c>
      <c r="I100" s="122">
        <v>3499.8</v>
      </c>
      <c r="J100" s="122"/>
      <c r="K100" s="122"/>
      <c r="L100" s="122"/>
      <c r="M100" s="122"/>
      <c r="N100" s="158"/>
      <c r="O100" s="158"/>
      <c r="P100" s="158"/>
      <c r="Q100" s="165"/>
      <c r="R100" s="165"/>
      <c r="S100" s="165"/>
      <c r="T100" s="122">
        <v>3597.4</v>
      </c>
      <c r="U100" s="122">
        <v>3597.4</v>
      </c>
      <c r="V100" s="122"/>
      <c r="W100" s="172">
        <v>3611.2</v>
      </c>
      <c r="X100" s="172">
        <v>3611.2</v>
      </c>
      <c r="Y100" s="172"/>
      <c r="Z100" s="177">
        <v>4235.7933000000003</v>
      </c>
      <c r="AA100" s="177">
        <v>4235.7933000000003</v>
      </c>
      <c r="AB100" s="177"/>
      <c r="AC100" s="177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265">
        <f>9185.1+44175.6-3499.8-3597.4-3611.2+599.9807-4235.7933</f>
        <v>39016.487399999998</v>
      </c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224"/>
      <c r="BC100" s="222">
        <f t="shared" si="26"/>
        <v>53960.680699999997</v>
      </c>
    </row>
    <row r="101" spans="1:55" ht="1.2" hidden="1" customHeight="1">
      <c r="A101" s="360"/>
      <c r="B101" s="354"/>
      <c r="C101" s="365"/>
      <c r="D101" s="188"/>
      <c r="E101" s="122"/>
      <c r="F101" s="263">
        <f t="shared" si="57"/>
        <v>0</v>
      </c>
      <c r="G101" s="122" t="e">
        <f t="shared" si="48"/>
        <v>#DIV/0!</v>
      </c>
      <c r="H101" s="122"/>
      <c r="I101" s="122"/>
      <c r="J101" s="122"/>
      <c r="K101" s="122"/>
      <c r="L101" s="122"/>
      <c r="M101" s="122"/>
      <c r="N101" s="158"/>
      <c r="O101" s="158"/>
      <c r="P101" s="158"/>
      <c r="Q101" s="165"/>
      <c r="R101" s="165"/>
      <c r="S101" s="165"/>
      <c r="T101" s="122"/>
      <c r="U101" s="122"/>
      <c r="V101" s="122"/>
      <c r="W101" s="172"/>
      <c r="X101" s="172"/>
      <c r="Y101" s="172"/>
      <c r="Z101" s="177"/>
      <c r="AA101" s="177"/>
      <c r="AB101" s="177"/>
      <c r="AC101" s="177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265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224"/>
      <c r="BC101" s="222">
        <f t="shared" si="26"/>
        <v>0</v>
      </c>
    </row>
    <row r="102" spans="1:55" ht="24.6" customHeight="1">
      <c r="A102" s="226" t="s">
        <v>309</v>
      </c>
      <c r="B102" s="354" t="s">
        <v>356</v>
      </c>
      <c r="C102" s="363"/>
      <c r="D102" s="195" t="s">
        <v>41</v>
      </c>
      <c r="E102" s="121">
        <f>N102+Q102+T102</f>
        <v>1007.9000000000001</v>
      </c>
      <c r="F102" s="263">
        <f t="shared" si="57"/>
        <v>1007.9000000000001</v>
      </c>
      <c r="G102" s="122">
        <f t="shared" si="48"/>
        <v>100</v>
      </c>
      <c r="H102" s="121"/>
      <c r="I102" s="121"/>
      <c r="J102" s="121"/>
      <c r="K102" s="121"/>
      <c r="L102" s="121"/>
      <c r="M102" s="121"/>
      <c r="N102" s="159">
        <f>N103</f>
        <v>663.1</v>
      </c>
      <c r="O102" s="159">
        <f t="shared" ref="O102:P102" si="60">O103</f>
        <v>663.1</v>
      </c>
      <c r="P102" s="159">
        <f t="shared" si="60"/>
        <v>0</v>
      </c>
      <c r="Q102" s="166">
        <v>344.8</v>
      </c>
      <c r="R102" s="165">
        <v>344.8</v>
      </c>
      <c r="S102" s="165"/>
      <c r="T102" s="122">
        <v>0</v>
      </c>
      <c r="U102" s="122"/>
      <c r="V102" s="122"/>
      <c r="W102" s="172"/>
      <c r="X102" s="172"/>
      <c r="Y102" s="172"/>
      <c r="Z102" s="177"/>
      <c r="AA102" s="177"/>
      <c r="AB102" s="177"/>
      <c r="AC102" s="177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265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224"/>
      <c r="BC102" s="222">
        <f t="shared" si="26"/>
        <v>1007.9000000000001</v>
      </c>
    </row>
    <row r="103" spans="1:55" ht="16.8" customHeight="1">
      <c r="A103" s="226"/>
      <c r="B103" s="364"/>
      <c r="C103" s="363"/>
      <c r="D103" s="188" t="s">
        <v>334</v>
      </c>
      <c r="E103" s="122">
        <f>N103+Q103+T103</f>
        <v>1007.9000000000001</v>
      </c>
      <c r="F103" s="263">
        <f t="shared" si="57"/>
        <v>1007.9000000000001</v>
      </c>
      <c r="G103" s="122">
        <f t="shared" si="48"/>
        <v>100</v>
      </c>
      <c r="H103" s="122"/>
      <c r="I103" s="122"/>
      <c r="J103" s="122"/>
      <c r="K103" s="122"/>
      <c r="L103" s="122"/>
      <c r="M103" s="122"/>
      <c r="N103" s="158">
        <v>663.1</v>
      </c>
      <c r="O103" s="158">
        <v>663.1</v>
      </c>
      <c r="P103" s="158"/>
      <c r="Q103" s="165">
        <v>344.8</v>
      </c>
      <c r="R103" s="165">
        <v>344.8</v>
      </c>
      <c r="S103" s="165"/>
      <c r="T103" s="122">
        <v>0</v>
      </c>
      <c r="U103" s="122"/>
      <c r="V103" s="122"/>
      <c r="W103" s="172"/>
      <c r="X103" s="172"/>
      <c r="Y103" s="172"/>
      <c r="Z103" s="177"/>
      <c r="AA103" s="177"/>
      <c r="AB103" s="177"/>
      <c r="AC103" s="177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265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224"/>
      <c r="BC103" s="222">
        <f t="shared" si="26"/>
        <v>1007.9000000000001</v>
      </c>
    </row>
    <row r="104" spans="1:55" ht="24" customHeight="1">
      <c r="A104" s="226" t="s">
        <v>354</v>
      </c>
      <c r="B104" s="354" t="s">
        <v>367</v>
      </c>
      <c r="C104" s="363"/>
      <c r="D104" s="195" t="s">
        <v>41</v>
      </c>
      <c r="E104" s="121">
        <f>E105</f>
        <v>5978.8</v>
      </c>
      <c r="F104" s="263">
        <f t="shared" si="57"/>
        <v>3652</v>
      </c>
      <c r="G104" s="122">
        <f t="shared" si="48"/>
        <v>61.082491469860166</v>
      </c>
      <c r="H104" s="121">
        <f>H105</f>
        <v>12</v>
      </c>
      <c r="I104" s="121">
        <f>I105</f>
        <v>12</v>
      </c>
      <c r="J104" s="121"/>
      <c r="K104" s="121"/>
      <c r="L104" s="121"/>
      <c r="M104" s="121"/>
      <c r="N104" s="159">
        <f>N105</f>
        <v>0</v>
      </c>
      <c r="O104" s="159">
        <f t="shared" ref="O104:Q104" si="61">O105</f>
        <v>0</v>
      </c>
      <c r="P104" s="159">
        <f t="shared" si="61"/>
        <v>0</v>
      </c>
      <c r="Q104" s="166">
        <f t="shared" si="61"/>
        <v>0</v>
      </c>
      <c r="R104" s="165"/>
      <c r="S104" s="165"/>
      <c r="T104" s="122">
        <v>3508.2</v>
      </c>
      <c r="U104" s="122">
        <v>3508.2</v>
      </c>
      <c r="V104" s="122"/>
      <c r="W104" s="172">
        <v>131.80000000000001</v>
      </c>
      <c r="X104" s="172">
        <v>131.80000000000001</v>
      </c>
      <c r="Y104" s="172"/>
      <c r="Z104" s="177"/>
      <c r="AA104" s="177"/>
      <c r="AB104" s="177"/>
      <c r="AC104" s="177"/>
      <c r="AD104" s="122"/>
      <c r="AE104" s="122"/>
      <c r="AF104" s="122"/>
      <c r="AG104" s="122"/>
      <c r="AH104" s="122"/>
      <c r="AI104" s="122"/>
      <c r="AJ104" s="122">
        <v>2326.8000000000002</v>
      </c>
      <c r="AK104" s="122"/>
      <c r="AL104" s="122"/>
      <c r="AM104" s="122"/>
      <c r="AN104" s="122"/>
      <c r="AO104" s="265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224"/>
      <c r="BC104" s="222">
        <f t="shared" si="26"/>
        <v>5978.8</v>
      </c>
    </row>
    <row r="105" spans="1:55" ht="40.200000000000003" customHeight="1">
      <c r="A105" s="226"/>
      <c r="B105" s="363"/>
      <c r="C105" s="363"/>
      <c r="D105" s="188" t="s">
        <v>334</v>
      </c>
      <c r="E105" s="122">
        <f>H105+K105+N105+Q105+T105+W105+Z105+AE105+AJ105+AO105+AT105+AY105</f>
        <v>5978.8</v>
      </c>
      <c r="F105" s="263">
        <f t="shared" si="57"/>
        <v>3652</v>
      </c>
      <c r="G105" s="122">
        <f t="shared" si="48"/>
        <v>61.082491469860166</v>
      </c>
      <c r="H105" s="122">
        <v>12</v>
      </c>
      <c r="I105" s="122">
        <v>12</v>
      </c>
      <c r="J105" s="122"/>
      <c r="K105" s="122"/>
      <c r="L105" s="122"/>
      <c r="M105" s="122"/>
      <c r="N105" s="158">
        <v>0</v>
      </c>
      <c r="O105" s="158"/>
      <c r="P105" s="158"/>
      <c r="Q105" s="165">
        <v>0</v>
      </c>
      <c r="R105" s="165"/>
      <c r="S105" s="165"/>
      <c r="T105" s="122">
        <v>3508.2</v>
      </c>
      <c r="U105" s="122">
        <v>3508.2</v>
      </c>
      <c r="V105" s="122"/>
      <c r="W105" s="172">
        <v>131.80000000000001</v>
      </c>
      <c r="X105" s="172">
        <v>131.80000000000001</v>
      </c>
      <c r="Y105" s="172"/>
      <c r="Z105" s="177"/>
      <c r="AA105" s="177"/>
      <c r="AB105" s="177"/>
      <c r="AC105" s="177"/>
      <c r="AD105" s="122"/>
      <c r="AE105" s="122"/>
      <c r="AF105" s="122"/>
      <c r="AG105" s="122"/>
      <c r="AH105" s="122"/>
      <c r="AI105" s="122"/>
      <c r="AJ105" s="122">
        <v>2326.8000000000002</v>
      </c>
      <c r="AK105" s="122"/>
      <c r="AL105" s="122"/>
      <c r="AM105" s="122"/>
      <c r="AN105" s="122"/>
      <c r="AO105" s="265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224"/>
      <c r="BC105" s="222">
        <f t="shared" si="26"/>
        <v>5978.8</v>
      </c>
    </row>
    <row r="106" spans="1:55" ht="19.8" customHeight="1">
      <c r="A106" s="360" t="s">
        <v>355</v>
      </c>
      <c r="B106" s="362" t="s">
        <v>365</v>
      </c>
      <c r="C106" s="227"/>
      <c r="D106" s="194" t="s">
        <v>258</v>
      </c>
      <c r="E106" s="122">
        <f>E107</f>
        <v>2887</v>
      </c>
      <c r="F106" s="263"/>
      <c r="G106" s="122">
        <f t="shared" si="48"/>
        <v>0</v>
      </c>
      <c r="H106" s="122"/>
      <c r="I106" s="122"/>
      <c r="J106" s="122"/>
      <c r="K106" s="122"/>
      <c r="L106" s="122"/>
      <c r="M106" s="122"/>
      <c r="N106" s="158"/>
      <c r="O106" s="158"/>
      <c r="P106" s="158"/>
      <c r="Q106" s="165"/>
      <c r="R106" s="165"/>
      <c r="S106" s="165"/>
      <c r="T106" s="122"/>
      <c r="U106" s="122"/>
      <c r="V106" s="122"/>
      <c r="W106" s="172">
        <f>W107</f>
        <v>0</v>
      </c>
      <c r="X106" s="172"/>
      <c r="Y106" s="172"/>
      <c r="Z106" s="177"/>
      <c r="AA106" s="177"/>
      <c r="AB106" s="177"/>
      <c r="AC106" s="177"/>
      <c r="AD106" s="122"/>
      <c r="AE106" s="122"/>
      <c r="AF106" s="122"/>
      <c r="AG106" s="122"/>
      <c r="AH106" s="122"/>
      <c r="AI106" s="122"/>
      <c r="AJ106" s="122">
        <f>AJ107</f>
        <v>2887</v>
      </c>
      <c r="AK106" s="122"/>
      <c r="AL106" s="122"/>
      <c r="AM106" s="122"/>
      <c r="AN106" s="122"/>
      <c r="AO106" s="265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224"/>
      <c r="BC106" s="222">
        <f t="shared" si="26"/>
        <v>2887</v>
      </c>
    </row>
    <row r="107" spans="1:55" ht="19.8" customHeight="1">
      <c r="A107" s="360"/>
      <c r="B107" s="362"/>
      <c r="C107" s="227"/>
      <c r="D107" s="188" t="s">
        <v>43</v>
      </c>
      <c r="E107" s="122">
        <f>AJ107</f>
        <v>2887</v>
      </c>
      <c r="F107" s="263"/>
      <c r="G107" s="122">
        <f t="shared" si="48"/>
        <v>0</v>
      </c>
      <c r="H107" s="122"/>
      <c r="I107" s="122"/>
      <c r="J107" s="122"/>
      <c r="K107" s="122"/>
      <c r="L107" s="122"/>
      <c r="M107" s="122"/>
      <c r="N107" s="158"/>
      <c r="O107" s="158"/>
      <c r="P107" s="158"/>
      <c r="Q107" s="165"/>
      <c r="R107" s="165"/>
      <c r="S107" s="165"/>
      <c r="T107" s="122"/>
      <c r="U107" s="122"/>
      <c r="V107" s="122"/>
      <c r="W107" s="172">
        <v>0</v>
      </c>
      <c r="X107" s="172"/>
      <c r="Y107" s="172"/>
      <c r="Z107" s="177"/>
      <c r="AA107" s="177"/>
      <c r="AB107" s="177"/>
      <c r="AC107" s="177"/>
      <c r="AD107" s="122"/>
      <c r="AE107" s="122"/>
      <c r="AF107" s="122"/>
      <c r="AG107" s="122"/>
      <c r="AH107" s="122"/>
      <c r="AI107" s="122"/>
      <c r="AJ107" s="122">
        <v>2887</v>
      </c>
      <c r="AK107" s="122"/>
      <c r="AL107" s="122"/>
      <c r="AM107" s="122"/>
      <c r="AN107" s="122"/>
      <c r="AO107" s="265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224"/>
      <c r="BC107" s="222">
        <f t="shared" si="26"/>
        <v>2887</v>
      </c>
    </row>
    <row r="108" spans="1:55" ht="19.2" customHeight="1">
      <c r="A108" s="360" t="s">
        <v>368</v>
      </c>
      <c r="B108" s="362" t="s">
        <v>369</v>
      </c>
      <c r="C108" s="227"/>
      <c r="D108" s="194" t="s">
        <v>258</v>
      </c>
      <c r="E108" s="121">
        <f>E109</f>
        <v>50</v>
      </c>
      <c r="F108" s="263">
        <f>F109</f>
        <v>50</v>
      </c>
      <c r="G108" s="122">
        <f t="shared" si="48"/>
        <v>100</v>
      </c>
      <c r="H108" s="121"/>
      <c r="I108" s="121"/>
      <c r="J108" s="121"/>
      <c r="K108" s="121"/>
      <c r="L108" s="121"/>
      <c r="M108" s="121"/>
      <c r="N108" s="159"/>
      <c r="O108" s="159"/>
      <c r="P108" s="159"/>
      <c r="Q108" s="166">
        <v>15</v>
      </c>
      <c r="R108" s="166">
        <v>15</v>
      </c>
      <c r="S108" s="166"/>
      <c r="T108" s="121">
        <f>T109</f>
        <v>35</v>
      </c>
      <c r="U108" s="121">
        <f>U109</f>
        <v>35</v>
      </c>
      <c r="V108" s="122"/>
      <c r="W108" s="172"/>
      <c r="X108" s="172"/>
      <c r="Y108" s="172"/>
      <c r="Z108" s="177"/>
      <c r="AA108" s="177"/>
      <c r="AB108" s="177"/>
      <c r="AC108" s="177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265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224"/>
      <c r="BC108" s="222">
        <f t="shared" si="26"/>
        <v>50</v>
      </c>
    </row>
    <row r="109" spans="1:55" s="282" customFormat="1" ht="59.25" customHeight="1">
      <c r="A109" s="360"/>
      <c r="B109" s="363"/>
      <c r="C109" s="283"/>
      <c r="D109" s="278" t="s">
        <v>2</v>
      </c>
      <c r="E109" s="229">
        <f>T109+Q109</f>
        <v>50</v>
      </c>
      <c r="F109" s="265">
        <f>R109+U109</f>
        <v>50</v>
      </c>
      <c r="G109" s="229">
        <f t="shared" si="48"/>
        <v>100</v>
      </c>
      <c r="H109" s="229"/>
      <c r="I109" s="229"/>
      <c r="J109" s="229"/>
      <c r="K109" s="229"/>
      <c r="L109" s="229"/>
      <c r="M109" s="229"/>
      <c r="N109" s="229"/>
      <c r="O109" s="229"/>
      <c r="P109" s="229"/>
      <c r="Q109" s="229">
        <v>15</v>
      </c>
      <c r="R109" s="229">
        <v>15</v>
      </c>
      <c r="S109" s="229"/>
      <c r="T109" s="229">
        <v>35</v>
      </c>
      <c r="U109" s="229">
        <v>35</v>
      </c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29"/>
      <c r="AG109" s="229"/>
      <c r="AH109" s="229"/>
      <c r="AI109" s="229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29"/>
      <c r="AZ109" s="229"/>
      <c r="BA109" s="229"/>
      <c r="BB109" s="277"/>
      <c r="BC109" s="281">
        <f t="shared" si="26"/>
        <v>50</v>
      </c>
    </row>
    <row r="110" spans="1:55" ht="15" customHeight="1">
      <c r="A110" s="226" t="s">
        <v>378</v>
      </c>
      <c r="B110" s="362" t="s">
        <v>379</v>
      </c>
      <c r="C110" s="227"/>
      <c r="D110" s="194" t="s">
        <v>258</v>
      </c>
      <c r="E110" s="121">
        <f>E111</f>
        <v>1000</v>
      </c>
      <c r="F110" s="265"/>
      <c r="G110" s="122">
        <f t="shared" si="48"/>
        <v>0</v>
      </c>
      <c r="H110" s="122"/>
      <c r="I110" s="122"/>
      <c r="J110" s="122"/>
      <c r="K110" s="122"/>
      <c r="L110" s="122"/>
      <c r="M110" s="122"/>
      <c r="N110" s="158"/>
      <c r="O110" s="158"/>
      <c r="P110" s="158"/>
      <c r="Q110" s="165"/>
      <c r="R110" s="165"/>
      <c r="S110" s="165"/>
      <c r="T110" s="122"/>
      <c r="U110" s="122"/>
      <c r="V110" s="122"/>
      <c r="W110" s="172"/>
      <c r="X110" s="172"/>
      <c r="Y110" s="172"/>
      <c r="Z110" s="177"/>
      <c r="AA110" s="177"/>
      <c r="AB110" s="177"/>
      <c r="AC110" s="177"/>
      <c r="AD110" s="122"/>
      <c r="AE110" s="122"/>
      <c r="AF110" s="122"/>
      <c r="AG110" s="122"/>
      <c r="AH110" s="122"/>
      <c r="AI110" s="122"/>
      <c r="AJ110" s="122">
        <f>AJ111</f>
        <v>1000</v>
      </c>
      <c r="AK110" s="122"/>
      <c r="AL110" s="122"/>
      <c r="AM110" s="122"/>
      <c r="AN110" s="122"/>
      <c r="AO110" s="265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224"/>
      <c r="BC110" s="228">
        <f>H110+K110+N110+Q110+T110+W110+Z110+AE110+AJ110+AO110+AT110+AY110</f>
        <v>1000</v>
      </c>
    </row>
    <row r="111" spans="1:55" ht="23.4" customHeight="1">
      <c r="A111" s="226"/>
      <c r="B111" s="362"/>
      <c r="C111" s="227"/>
      <c r="D111" s="188" t="s">
        <v>43</v>
      </c>
      <c r="E111" s="122">
        <f>AJ111</f>
        <v>1000</v>
      </c>
      <c r="F111" s="265"/>
      <c r="G111" s="122">
        <f t="shared" si="48"/>
        <v>0</v>
      </c>
      <c r="H111" s="122"/>
      <c r="I111" s="122"/>
      <c r="J111" s="122"/>
      <c r="K111" s="122"/>
      <c r="L111" s="122"/>
      <c r="M111" s="122"/>
      <c r="N111" s="158"/>
      <c r="O111" s="158"/>
      <c r="P111" s="158"/>
      <c r="Q111" s="165"/>
      <c r="R111" s="165"/>
      <c r="S111" s="165"/>
      <c r="T111" s="122"/>
      <c r="U111" s="122"/>
      <c r="V111" s="122"/>
      <c r="W111" s="172"/>
      <c r="X111" s="172"/>
      <c r="Y111" s="172"/>
      <c r="Z111" s="177"/>
      <c r="AA111" s="177"/>
      <c r="AB111" s="177"/>
      <c r="AC111" s="177"/>
      <c r="AD111" s="122"/>
      <c r="AE111" s="122"/>
      <c r="AF111" s="122"/>
      <c r="AG111" s="122"/>
      <c r="AH111" s="122"/>
      <c r="AI111" s="122"/>
      <c r="AJ111" s="122">
        <v>1000</v>
      </c>
      <c r="AK111" s="122"/>
      <c r="AL111" s="122"/>
      <c r="AM111" s="122"/>
      <c r="AN111" s="122"/>
      <c r="AO111" s="265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224"/>
      <c r="BC111" s="222">
        <f t="shared" si="26"/>
        <v>1000</v>
      </c>
    </row>
    <row r="112" spans="1:55" ht="21" customHeight="1">
      <c r="A112" s="360"/>
      <c r="B112" s="355" t="s">
        <v>311</v>
      </c>
      <c r="C112" s="361"/>
      <c r="D112" s="195" t="s">
        <v>41</v>
      </c>
      <c r="E112" s="121">
        <f>E88</f>
        <v>64884.380699999994</v>
      </c>
      <c r="F112" s="263">
        <f>SUM(F113:F116)</f>
        <v>19654.0933</v>
      </c>
      <c r="G112" s="122">
        <f t="shared" si="48"/>
        <v>30.290946893479408</v>
      </c>
      <c r="H112" s="121">
        <f>H88</f>
        <v>3511.8</v>
      </c>
      <c r="I112" s="121">
        <f>I88</f>
        <v>3511.8</v>
      </c>
      <c r="J112" s="121">
        <f t="shared" ref="J112:K112" si="62">J88</f>
        <v>0</v>
      </c>
      <c r="K112" s="121">
        <f t="shared" si="62"/>
        <v>17.899999999999999</v>
      </c>
      <c r="L112" s="121">
        <f>L88</f>
        <v>17.899999999999999</v>
      </c>
      <c r="M112" s="121">
        <f t="shared" ref="M112:P112" si="63">M88</f>
        <v>0</v>
      </c>
      <c r="N112" s="121">
        <f t="shared" si="63"/>
        <v>663.1</v>
      </c>
      <c r="O112" s="121">
        <f t="shared" si="63"/>
        <v>663.1</v>
      </c>
      <c r="P112" s="121">
        <f t="shared" si="63"/>
        <v>0</v>
      </c>
      <c r="Q112" s="166">
        <f>Q115</f>
        <v>341.90000000000003</v>
      </c>
      <c r="R112" s="166">
        <f t="shared" ref="R112:BA112" si="64">R115</f>
        <v>344.8</v>
      </c>
      <c r="S112" s="166">
        <f t="shared" si="64"/>
        <v>0</v>
      </c>
      <c r="T112" s="121">
        <f t="shared" si="64"/>
        <v>7090.6</v>
      </c>
      <c r="U112" s="121">
        <f t="shared" si="64"/>
        <v>7087.7000000000007</v>
      </c>
      <c r="V112" s="121">
        <f t="shared" si="64"/>
        <v>0</v>
      </c>
      <c r="W112" s="173">
        <f t="shared" si="64"/>
        <v>3743</v>
      </c>
      <c r="X112" s="173">
        <f t="shared" si="64"/>
        <v>3743</v>
      </c>
      <c r="Y112" s="173">
        <f t="shared" si="64"/>
        <v>0</v>
      </c>
      <c r="Z112" s="178">
        <f>Z115</f>
        <v>4235.7933000000003</v>
      </c>
      <c r="AA112" s="178">
        <f t="shared" si="64"/>
        <v>4235.7933000000003</v>
      </c>
      <c r="AB112" s="178">
        <f t="shared" si="64"/>
        <v>0</v>
      </c>
      <c r="AC112" s="178">
        <f t="shared" si="64"/>
        <v>0</v>
      </c>
      <c r="AD112" s="166">
        <f t="shared" si="64"/>
        <v>0</v>
      </c>
      <c r="AE112" s="166">
        <f t="shared" si="64"/>
        <v>0</v>
      </c>
      <c r="AF112" s="166">
        <f t="shared" si="64"/>
        <v>0</v>
      </c>
      <c r="AG112" s="166">
        <f t="shared" si="64"/>
        <v>0</v>
      </c>
      <c r="AH112" s="166">
        <f t="shared" si="64"/>
        <v>0</v>
      </c>
      <c r="AI112" s="166">
        <f t="shared" si="64"/>
        <v>0</v>
      </c>
      <c r="AJ112" s="166">
        <f t="shared" si="64"/>
        <v>6213.8</v>
      </c>
      <c r="AK112" s="166">
        <f t="shared" si="64"/>
        <v>0</v>
      </c>
      <c r="AL112" s="166">
        <f t="shared" si="64"/>
        <v>0</v>
      </c>
      <c r="AM112" s="166">
        <f t="shared" si="64"/>
        <v>0</v>
      </c>
      <c r="AN112" s="166">
        <f t="shared" si="64"/>
        <v>0</v>
      </c>
      <c r="AO112" s="263">
        <f t="shared" si="64"/>
        <v>39016.487399999998</v>
      </c>
      <c r="AP112" s="166">
        <f t="shared" si="64"/>
        <v>0</v>
      </c>
      <c r="AQ112" s="166">
        <f t="shared" si="64"/>
        <v>0</v>
      </c>
      <c r="AR112" s="166">
        <f t="shared" si="64"/>
        <v>0</v>
      </c>
      <c r="AS112" s="166">
        <f t="shared" si="64"/>
        <v>0</v>
      </c>
      <c r="AT112" s="166">
        <f t="shared" si="64"/>
        <v>0</v>
      </c>
      <c r="AU112" s="166">
        <f t="shared" si="64"/>
        <v>0</v>
      </c>
      <c r="AV112" s="166">
        <f t="shared" si="64"/>
        <v>0</v>
      </c>
      <c r="AW112" s="166">
        <f t="shared" si="64"/>
        <v>0</v>
      </c>
      <c r="AX112" s="166">
        <f t="shared" si="64"/>
        <v>0</v>
      </c>
      <c r="AY112" s="166">
        <f t="shared" si="64"/>
        <v>0</v>
      </c>
      <c r="AZ112" s="166">
        <f t="shared" si="64"/>
        <v>0</v>
      </c>
      <c r="BA112" s="166">
        <f t="shared" si="64"/>
        <v>0</v>
      </c>
      <c r="BB112" s="353"/>
      <c r="BC112" s="222">
        <f>H112+K112+N112+Q112+T112+W112+Z112+AE112+AJ112+AO112+AT112+AY112</f>
        <v>64834.380699999994</v>
      </c>
    </row>
    <row r="113" spans="1:55">
      <c r="A113" s="360"/>
      <c r="B113" s="355"/>
      <c r="C113" s="361"/>
      <c r="D113" s="188" t="s">
        <v>37</v>
      </c>
      <c r="E113" s="121">
        <f t="shared" ref="E113:E114" si="65">E89</f>
        <v>0</v>
      </c>
      <c r="F113" s="263">
        <f t="shared" si="57"/>
        <v>0</v>
      </c>
      <c r="G113" s="122" t="e">
        <f t="shared" si="48"/>
        <v>#DIV/0!</v>
      </c>
      <c r="H113" s="121">
        <f>H89</f>
        <v>0</v>
      </c>
      <c r="I113" s="122"/>
      <c r="J113" s="122"/>
      <c r="K113" s="122"/>
      <c r="L113" s="122"/>
      <c r="M113" s="122"/>
      <c r="N113" s="158"/>
      <c r="O113" s="158"/>
      <c r="P113" s="158"/>
      <c r="Q113" s="165"/>
      <c r="R113" s="165"/>
      <c r="S113" s="165"/>
      <c r="T113" s="122"/>
      <c r="U113" s="122"/>
      <c r="V113" s="122"/>
      <c r="W113" s="172"/>
      <c r="X113" s="172"/>
      <c r="Y113" s="172"/>
      <c r="Z113" s="177"/>
      <c r="AA113" s="177"/>
      <c r="AB113" s="177"/>
      <c r="AC113" s="177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265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353"/>
      <c r="BC113" s="222">
        <f t="shared" si="26"/>
        <v>0</v>
      </c>
    </row>
    <row r="114" spans="1:55" ht="33" customHeight="1">
      <c r="A114" s="360"/>
      <c r="B114" s="355"/>
      <c r="C114" s="361"/>
      <c r="D114" s="188" t="s">
        <v>2</v>
      </c>
      <c r="E114" s="121">
        <f t="shared" si="65"/>
        <v>50</v>
      </c>
      <c r="F114" s="263">
        <f>F90</f>
        <v>50</v>
      </c>
      <c r="G114" s="122">
        <f t="shared" si="48"/>
        <v>100</v>
      </c>
      <c r="H114" s="121">
        <f>H90</f>
        <v>0</v>
      </c>
      <c r="I114" s="121">
        <f>I90</f>
        <v>0</v>
      </c>
      <c r="J114" s="122"/>
      <c r="K114" s="122"/>
      <c r="L114" s="122"/>
      <c r="M114" s="122"/>
      <c r="N114" s="158"/>
      <c r="O114" s="158"/>
      <c r="P114" s="158"/>
      <c r="Q114" s="165">
        <f>Q90</f>
        <v>15</v>
      </c>
      <c r="R114" s="165">
        <f>R90</f>
        <v>15</v>
      </c>
      <c r="S114" s="165"/>
      <c r="T114" s="229">
        <f>T90</f>
        <v>35</v>
      </c>
      <c r="U114" s="229">
        <f>U90</f>
        <v>35</v>
      </c>
      <c r="V114" s="122"/>
      <c r="W114" s="172"/>
      <c r="X114" s="172"/>
      <c r="Y114" s="172"/>
      <c r="Z114" s="177"/>
      <c r="AA114" s="177"/>
      <c r="AB114" s="177"/>
      <c r="AC114" s="177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265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353"/>
      <c r="BC114" s="222">
        <f>H114+K114+N114+Q114+T114+W114+Z114+AE114+AJ114+AO114+AT114+AY114</f>
        <v>50</v>
      </c>
    </row>
    <row r="115" spans="1:55" ht="21" customHeight="1">
      <c r="A115" s="360"/>
      <c r="B115" s="355"/>
      <c r="C115" s="361"/>
      <c r="D115" s="188" t="s">
        <v>334</v>
      </c>
      <c r="E115" s="121">
        <f>E91</f>
        <v>64834.380699999994</v>
      </c>
      <c r="F115" s="263">
        <f>I115+L115+O115+R115+U115+X115+AH115+AM115+AR115+AW115+AZ115+AA115</f>
        <v>19604.0933</v>
      </c>
      <c r="G115" s="122">
        <f t="shared" si="48"/>
        <v>30.237187566750372</v>
      </c>
      <c r="H115" s="121">
        <f>H91</f>
        <v>3511.8</v>
      </c>
      <c r="I115" s="121">
        <f>I91</f>
        <v>3511.8</v>
      </c>
      <c r="J115" s="121">
        <f t="shared" ref="J115:P115" si="66">J91</f>
        <v>0</v>
      </c>
      <c r="K115" s="121">
        <f t="shared" si="66"/>
        <v>17.899999999999999</v>
      </c>
      <c r="L115" s="121">
        <f t="shared" si="66"/>
        <v>17.899999999999999</v>
      </c>
      <c r="M115" s="121">
        <f t="shared" si="66"/>
        <v>0</v>
      </c>
      <c r="N115" s="159">
        <f t="shared" si="66"/>
        <v>663.1</v>
      </c>
      <c r="O115" s="159">
        <f t="shared" si="66"/>
        <v>663.1</v>
      </c>
      <c r="P115" s="159">
        <f t="shared" si="66"/>
        <v>0</v>
      </c>
      <c r="Q115" s="166">
        <f>Q91</f>
        <v>341.90000000000003</v>
      </c>
      <c r="R115" s="166">
        <f>R91</f>
        <v>344.8</v>
      </c>
      <c r="S115" s="166">
        <f>S91</f>
        <v>0</v>
      </c>
      <c r="T115" s="121">
        <f>T91</f>
        <v>7090.6</v>
      </c>
      <c r="U115" s="121">
        <f>U91</f>
        <v>7087.7000000000007</v>
      </c>
      <c r="V115" s="121">
        <f>V91</f>
        <v>0</v>
      </c>
      <c r="W115" s="173">
        <f>W91</f>
        <v>3743</v>
      </c>
      <c r="X115" s="173">
        <f t="shared" ref="X115:BA115" si="67">X91</f>
        <v>3743</v>
      </c>
      <c r="Y115" s="173">
        <f t="shared" si="67"/>
        <v>0</v>
      </c>
      <c r="Z115" s="178">
        <f>Z91</f>
        <v>4235.7933000000003</v>
      </c>
      <c r="AA115" s="178">
        <f t="shared" si="67"/>
        <v>4235.7933000000003</v>
      </c>
      <c r="AB115" s="178">
        <f t="shared" si="67"/>
        <v>0</v>
      </c>
      <c r="AC115" s="178">
        <f t="shared" si="67"/>
        <v>0</v>
      </c>
      <c r="AD115" s="121">
        <f t="shared" si="67"/>
        <v>0</v>
      </c>
      <c r="AE115" s="121">
        <f t="shared" si="67"/>
        <v>0</v>
      </c>
      <c r="AF115" s="121">
        <f t="shared" si="67"/>
        <v>0</v>
      </c>
      <c r="AG115" s="121">
        <f t="shared" si="67"/>
        <v>0</v>
      </c>
      <c r="AH115" s="121">
        <f t="shared" si="67"/>
        <v>0</v>
      </c>
      <c r="AI115" s="121">
        <f t="shared" si="67"/>
        <v>0</v>
      </c>
      <c r="AJ115" s="121">
        <f t="shared" si="67"/>
        <v>6213.8</v>
      </c>
      <c r="AK115" s="121">
        <f t="shared" si="67"/>
        <v>0</v>
      </c>
      <c r="AL115" s="121">
        <f t="shared" si="67"/>
        <v>0</v>
      </c>
      <c r="AM115" s="121">
        <f t="shared" si="67"/>
        <v>0</v>
      </c>
      <c r="AN115" s="121">
        <f t="shared" si="67"/>
        <v>0</v>
      </c>
      <c r="AO115" s="263">
        <f t="shared" si="67"/>
        <v>39016.487399999998</v>
      </c>
      <c r="AP115" s="121">
        <f t="shared" si="67"/>
        <v>0</v>
      </c>
      <c r="AQ115" s="121">
        <f t="shared" si="67"/>
        <v>0</v>
      </c>
      <c r="AR115" s="121">
        <f t="shared" si="67"/>
        <v>0</v>
      </c>
      <c r="AS115" s="121">
        <f t="shared" si="67"/>
        <v>0</v>
      </c>
      <c r="AT115" s="121">
        <f t="shared" si="67"/>
        <v>0</v>
      </c>
      <c r="AU115" s="121">
        <f t="shared" si="67"/>
        <v>0</v>
      </c>
      <c r="AV115" s="121">
        <f t="shared" si="67"/>
        <v>0</v>
      </c>
      <c r="AW115" s="121">
        <f t="shared" si="67"/>
        <v>0</v>
      </c>
      <c r="AX115" s="121">
        <f t="shared" si="67"/>
        <v>0</v>
      </c>
      <c r="AY115" s="121">
        <f t="shared" si="67"/>
        <v>0</v>
      </c>
      <c r="AZ115" s="121">
        <f t="shared" si="67"/>
        <v>0</v>
      </c>
      <c r="BA115" s="121">
        <f t="shared" si="67"/>
        <v>0</v>
      </c>
      <c r="BB115" s="353"/>
      <c r="BC115" s="222">
        <f>H115+K115+N115+Q115+T115+W115+Z115+AE115+AJ115+AO115+AT115+AY115</f>
        <v>64834.380699999994</v>
      </c>
    </row>
    <row r="116" spans="1:55" ht="28.95" customHeight="1">
      <c r="A116" s="360"/>
      <c r="B116" s="355"/>
      <c r="C116" s="361"/>
      <c r="D116" s="188" t="s">
        <v>270</v>
      </c>
      <c r="E116" s="121"/>
      <c r="F116" s="265"/>
      <c r="G116" s="122"/>
      <c r="H116" s="121">
        <f>H92</f>
        <v>0</v>
      </c>
      <c r="I116" s="122"/>
      <c r="J116" s="122"/>
      <c r="K116" s="122"/>
      <c r="L116" s="122"/>
      <c r="M116" s="122"/>
      <c r="N116" s="158"/>
      <c r="O116" s="158"/>
      <c r="P116" s="158"/>
      <c r="Q116" s="165"/>
      <c r="R116" s="165"/>
      <c r="S116" s="165"/>
      <c r="T116" s="122"/>
      <c r="U116" s="122"/>
      <c r="V116" s="122"/>
      <c r="W116" s="172"/>
      <c r="X116" s="172"/>
      <c r="Y116" s="172"/>
      <c r="Z116" s="177"/>
      <c r="AA116" s="177"/>
      <c r="AB116" s="177"/>
      <c r="AC116" s="177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265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353"/>
      <c r="BC116" s="222">
        <f t="shared" ref="BC116:BC176" si="68">H116+K116+N116+Q116+T116+W116+Z116+AE116+AJ116+AO116+AT116+AY116</f>
        <v>0</v>
      </c>
    </row>
    <row r="117" spans="1:55" ht="28.95" hidden="1" customHeight="1">
      <c r="A117" s="226"/>
      <c r="B117" s="355" t="s">
        <v>278</v>
      </c>
      <c r="C117" s="361"/>
      <c r="D117" s="195" t="s">
        <v>41</v>
      </c>
      <c r="E117" s="122"/>
      <c r="F117" s="265"/>
      <c r="G117" s="122"/>
      <c r="H117" s="122"/>
      <c r="I117" s="122"/>
      <c r="J117" s="122"/>
      <c r="K117" s="122"/>
      <c r="L117" s="122"/>
      <c r="M117" s="122"/>
      <c r="N117" s="158"/>
      <c r="O117" s="158"/>
      <c r="P117" s="158"/>
      <c r="Q117" s="165"/>
      <c r="R117" s="165"/>
      <c r="S117" s="165"/>
      <c r="T117" s="122"/>
      <c r="U117" s="122"/>
      <c r="V117" s="122"/>
      <c r="W117" s="172"/>
      <c r="X117" s="172"/>
      <c r="Y117" s="172"/>
      <c r="Z117" s="177"/>
      <c r="AA117" s="177"/>
      <c r="AB117" s="177"/>
      <c r="AC117" s="177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265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206"/>
      <c r="BC117" s="222">
        <f t="shared" si="68"/>
        <v>0</v>
      </c>
    </row>
    <row r="118" spans="1:55" ht="28.95" hidden="1" customHeight="1">
      <c r="A118" s="226"/>
      <c r="B118" s="355"/>
      <c r="C118" s="361"/>
      <c r="D118" s="188" t="s">
        <v>37</v>
      </c>
      <c r="E118" s="122"/>
      <c r="F118" s="265"/>
      <c r="G118" s="122"/>
      <c r="H118" s="122"/>
      <c r="I118" s="122"/>
      <c r="J118" s="122"/>
      <c r="K118" s="122"/>
      <c r="L118" s="122"/>
      <c r="M118" s="122"/>
      <c r="N118" s="158"/>
      <c r="O118" s="158"/>
      <c r="P118" s="158"/>
      <c r="Q118" s="165"/>
      <c r="R118" s="165"/>
      <c r="S118" s="165"/>
      <c r="T118" s="122"/>
      <c r="U118" s="122"/>
      <c r="V118" s="122"/>
      <c r="W118" s="172"/>
      <c r="X118" s="172"/>
      <c r="Y118" s="172"/>
      <c r="Z118" s="177"/>
      <c r="AA118" s="177"/>
      <c r="AB118" s="177"/>
      <c r="AC118" s="177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265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206"/>
      <c r="BC118" s="222">
        <f t="shared" si="68"/>
        <v>0</v>
      </c>
    </row>
    <row r="119" spans="1:55" ht="28.95" hidden="1" customHeight="1">
      <c r="A119" s="226"/>
      <c r="B119" s="355"/>
      <c r="C119" s="361"/>
      <c r="D119" s="188" t="s">
        <v>2</v>
      </c>
      <c r="E119" s="122"/>
      <c r="F119" s="265"/>
      <c r="G119" s="122"/>
      <c r="H119" s="122"/>
      <c r="I119" s="122"/>
      <c r="J119" s="122"/>
      <c r="K119" s="122"/>
      <c r="L119" s="122"/>
      <c r="M119" s="122"/>
      <c r="N119" s="158"/>
      <c r="O119" s="158"/>
      <c r="P119" s="158"/>
      <c r="Q119" s="165"/>
      <c r="R119" s="165"/>
      <c r="S119" s="165"/>
      <c r="T119" s="122"/>
      <c r="U119" s="122"/>
      <c r="V119" s="122"/>
      <c r="W119" s="172"/>
      <c r="X119" s="172"/>
      <c r="Y119" s="172"/>
      <c r="Z119" s="177"/>
      <c r="AA119" s="177"/>
      <c r="AB119" s="177"/>
      <c r="AC119" s="177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265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206"/>
      <c r="BC119" s="222">
        <f t="shared" si="68"/>
        <v>0</v>
      </c>
    </row>
    <row r="120" spans="1:55" ht="28.95" hidden="1" customHeight="1">
      <c r="A120" s="226"/>
      <c r="B120" s="355"/>
      <c r="C120" s="361"/>
      <c r="D120" s="188" t="s">
        <v>43</v>
      </c>
      <c r="E120" s="122"/>
      <c r="F120" s="265"/>
      <c r="G120" s="122"/>
      <c r="H120" s="122"/>
      <c r="I120" s="122"/>
      <c r="J120" s="122"/>
      <c r="K120" s="122"/>
      <c r="L120" s="122"/>
      <c r="M120" s="122"/>
      <c r="N120" s="158"/>
      <c r="O120" s="158"/>
      <c r="P120" s="158"/>
      <c r="Q120" s="165"/>
      <c r="R120" s="165"/>
      <c r="S120" s="165"/>
      <c r="T120" s="122"/>
      <c r="U120" s="122"/>
      <c r="V120" s="122"/>
      <c r="W120" s="172"/>
      <c r="X120" s="172"/>
      <c r="Y120" s="172"/>
      <c r="Z120" s="177"/>
      <c r="AA120" s="177"/>
      <c r="AB120" s="177"/>
      <c r="AC120" s="177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265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206"/>
      <c r="BC120" s="222">
        <f t="shared" si="68"/>
        <v>0</v>
      </c>
    </row>
    <row r="121" spans="1:55" ht="28.95" hidden="1" customHeight="1">
      <c r="A121" s="226"/>
      <c r="B121" s="355"/>
      <c r="C121" s="361"/>
      <c r="D121" s="188" t="s">
        <v>270</v>
      </c>
      <c r="E121" s="122"/>
      <c r="F121" s="265"/>
      <c r="G121" s="122"/>
      <c r="H121" s="122"/>
      <c r="I121" s="122"/>
      <c r="J121" s="122"/>
      <c r="K121" s="122"/>
      <c r="L121" s="122"/>
      <c r="M121" s="122"/>
      <c r="N121" s="158"/>
      <c r="O121" s="158"/>
      <c r="P121" s="158"/>
      <c r="Q121" s="165"/>
      <c r="R121" s="165"/>
      <c r="S121" s="165"/>
      <c r="T121" s="122"/>
      <c r="U121" s="122"/>
      <c r="V121" s="122"/>
      <c r="W121" s="172"/>
      <c r="X121" s="172"/>
      <c r="Y121" s="172"/>
      <c r="Z121" s="177"/>
      <c r="AA121" s="177"/>
      <c r="AB121" s="177"/>
      <c r="AC121" s="177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265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206"/>
      <c r="BC121" s="222">
        <f t="shared" si="68"/>
        <v>0</v>
      </c>
    </row>
    <row r="122" spans="1:55" ht="21.75" customHeight="1">
      <c r="A122" s="357" t="s">
        <v>312</v>
      </c>
      <c r="B122" s="357"/>
      <c r="C122" s="357"/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357"/>
      <c r="AX122" s="357"/>
      <c r="AY122" s="357"/>
      <c r="AZ122" s="357"/>
      <c r="BA122" s="357"/>
      <c r="BB122" s="357"/>
      <c r="BC122" s="222">
        <f t="shared" si="68"/>
        <v>0</v>
      </c>
    </row>
    <row r="123" spans="1:55" s="411" customFormat="1" ht="28.95" customHeight="1">
      <c r="A123" s="358" t="s">
        <v>313</v>
      </c>
      <c r="B123" s="359" t="s">
        <v>323</v>
      </c>
      <c r="C123" s="359" t="s">
        <v>326</v>
      </c>
      <c r="D123" s="262" t="s">
        <v>41</v>
      </c>
      <c r="E123" s="263">
        <f>H123+K123+N123+Q123+T123+W123+Z123+AE123+AJ123+AO123+AT123+AY123</f>
        <v>149061.2035</v>
      </c>
      <c r="F123" s="263">
        <f>I123+L123+O123+R123+U123+X123+AC123+AH123+AM123+AR123+AW123+AZ123+AA123</f>
        <v>90024.433499999985</v>
      </c>
      <c r="G123" s="263">
        <f>F123/E123*100</f>
        <v>60.394275228027382</v>
      </c>
      <c r="H123" s="263">
        <f>H128+H133+H138</f>
        <v>7371.2999999999993</v>
      </c>
      <c r="I123" s="263">
        <f t="shared" ref="I123:BA123" si="69">I128+I133+I138</f>
        <v>7371.2999999999993</v>
      </c>
      <c r="J123" s="263">
        <f t="shared" si="69"/>
        <v>0</v>
      </c>
      <c r="K123" s="263">
        <f t="shared" si="69"/>
        <v>13086.2</v>
      </c>
      <c r="L123" s="263">
        <f t="shared" si="69"/>
        <v>13086.2</v>
      </c>
      <c r="M123" s="263">
        <f t="shared" si="69"/>
        <v>0</v>
      </c>
      <c r="N123" s="263">
        <f t="shared" si="69"/>
        <v>12480.2</v>
      </c>
      <c r="O123" s="263">
        <f t="shared" si="69"/>
        <v>12480.2</v>
      </c>
      <c r="P123" s="263">
        <f t="shared" si="69"/>
        <v>0</v>
      </c>
      <c r="Q123" s="263">
        <f t="shared" si="69"/>
        <v>14457.999999999998</v>
      </c>
      <c r="R123" s="263">
        <f t="shared" si="69"/>
        <v>14457.999999999998</v>
      </c>
      <c r="S123" s="263">
        <f t="shared" si="69"/>
        <v>0</v>
      </c>
      <c r="T123" s="263">
        <f t="shared" si="69"/>
        <v>15684.1</v>
      </c>
      <c r="U123" s="263">
        <f t="shared" si="69"/>
        <v>15684.1</v>
      </c>
      <c r="V123" s="263">
        <f t="shared" si="69"/>
        <v>0</v>
      </c>
      <c r="W123" s="263">
        <f>W128+W133+W138</f>
        <v>10973</v>
      </c>
      <c r="X123" s="263">
        <f t="shared" si="69"/>
        <v>10973</v>
      </c>
      <c r="Y123" s="263">
        <f t="shared" si="69"/>
        <v>0</v>
      </c>
      <c r="Z123" s="263">
        <f t="shared" si="69"/>
        <v>15971.6335</v>
      </c>
      <c r="AA123" s="263">
        <f t="shared" si="69"/>
        <v>15971.6335</v>
      </c>
      <c r="AB123" s="263">
        <f t="shared" si="69"/>
        <v>0</v>
      </c>
      <c r="AC123" s="263">
        <f t="shared" si="69"/>
        <v>0</v>
      </c>
      <c r="AD123" s="263">
        <f t="shared" si="69"/>
        <v>0</v>
      </c>
      <c r="AE123" s="263">
        <f t="shared" si="69"/>
        <v>11332.6</v>
      </c>
      <c r="AF123" s="263">
        <f t="shared" si="69"/>
        <v>0</v>
      </c>
      <c r="AG123" s="263">
        <f t="shared" si="69"/>
        <v>0</v>
      </c>
      <c r="AH123" s="263">
        <f t="shared" si="69"/>
        <v>0</v>
      </c>
      <c r="AI123" s="263">
        <f t="shared" si="69"/>
        <v>0</v>
      </c>
      <c r="AJ123" s="263">
        <f t="shared" si="69"/>
        <v>12648.4</v>
      </c>
      <c r="AK123" s="263">
        <f t="shared" si="69"/>
        <v>0</v>
      </c>
      <c r="AL123" s="263">
        <f t="shared" si="69"/>
        <v>0</v>
      </c>
      <c r="AM123" s="263">
        <f t="shared" si="69"/>
        <v>0</v>
      </c>
      <c r="AN123" s="263">
        <f t="shared" si="69"/>
        <v>0</v>
      </c>
      <c r="AO123" s="263">
        <f t="shared" si="69"/>
        <v>13071.95</v>
      </c>
      <c r="AP123" s="263">
        <f t="shared" si="69"/>
        <v>0</v>
      </c>
      <c r="AQ123" s="263">
        <f t="shared" si="69"/>
        <v>0</v>
      </c>
      <c r="AR123" s="263">
        <f t="shared" si="69"/>
        <v>0</v>
      </c>
      <c r="AS123" s="263">
        <f t="shared" si="69"/>
        <v>0</v>
      </c>
      <c r="AT123" s="263">
        <f t="shared" si="69"/>
        <v>13653.900000000001</v>
      </c>
      <c r="AU123" s="263">
        <f t="shared" si="69"/>
        <v>0</v>
      </c>
      <c r="AV123" s="263">
        <f t="shared" si="69"/>
        <v>0</v>
      </c>
      <c r="AW123" s="263">
        <f t="shared" si="69"/>
        <v>0</v>
      </c>
      <c r="AX123" s="263">
        <f t="shared" si="69"/>
        <v>0</v>
      </c>
      <c r="AY123" s="263">
        <f t="shared" si="69"/>
        <v>8329.92</v>
      </c>
      <c r="AZ123" s="263">
        <f t="shared" si="69"/>
        <v>0</v>
      </c>
      <c r="BA123" s="263">
        <f t="shared" si="69"/>
        <v>0</v>
      </c>
      <c r="BB123" s="374"/>
      <c r="BC123" s="410">
        <f t="shared" si="68"/>
        <v>149061.2035</v>
      </c>
    </row>
    <row r="124" spans="1:55" s="267" customFormat="1" ht="24.75" hidden="1" customHeight="1">
      <c r="A124" s="358"/>
      <c r="B124" s="383"/>
      <c r="C124" s="359"/>
      <c r="D124" s="264" t="s">
        <v>37</v>
      </c>
      <c r="E124" s="263">
        <f t="shared" ref="E124:E140" si="70">H124+K124+N124+Q124+T124+W124+Z124+AE124+AJ124+AO124+AT124+AY124</f>
        <v>0</v>
      </c>
      <c r="F124" s="263">
        <f t="shared" ref="F124:F147" si="71">I124+L124+O124+R124+U124+X124+AC124+AH124+AM124+AR124+AW124+AZ124</f>
        <v>0</v>
      </c>
      <c r="G124" s="265" t="e">
        <f t="shared" ref="G124:G147" si="72">F124/E124*100</f>
        <v>#DIV/0!</v>
      </c>
      <c r="H124" s="263">
        <f t="shared" ref="H124:W126" si="73">H129+H134+H139</f>
        <v>0</v>
      </c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I124" s="265"/>
      <c r="AJ124" s="265"/>
      <c r="AK124" s="265"/>
      <c r="AL124" s="265"/>
      <c r="AM124" s="265"/>
      <c r="AN124" s="265"/>
      <c r="AO124" s="265"/>
      <c r="AP124" s="265"/>
      <c r="AQ124" s="265"/>
      <c r="AR124" s="265"/>
      <c r="AS124" s="265"/>
      <c r="AT124" s="265"/>
      <c r="AU124" s="265"/>
      <c r="AV124" s="265"/>
      <c r="AW124" s="265"/>
      <c r="AX124" s="265"/>
      <c r="AY124" s="265"/>
      <c r="AZ124" s="265"/>
      <c r="BA124" s="265"/>
      <c r="BB124" s="374"/>
      <c r="BC124" s="266">
        <f t="shared" si="68"/>
        <v>0</v>
      </c>
    </row>
    <row r="125" spans="1:55" s="267" customFormat="1" ht="35.25" customHeight="1">
      <c r="A125" s="358"/>
      <c r="B125" s="383"/>
      <c r="C125" s="359"/>
      <c r="D125" s="264" t="s">
        <v>2</v>
      </c>
      <c r="E125" s="263">
        <f>E130</f>
        <v>0</v>
      </c>
      <c r="F125" s="263">
        <f t="shared" ref="F125:BA125" si="74">F130</f>
        <v>0</v>
      </c>
      <c r="G125" s="263"/>
      <c r="H125" s="263">
        <f t="shared" si="74"/>
        <v>0</v>
      </c>
      <c r="I125" s="263">
        <f t="shared" si="74"/>
        <v>0</v>
      </c>
      <c r="J125" s="263">
        <f t="shared" si="74"/>
        <v>0</v>
      </c>
      <c r="K125" s="263">
        <f t="shared" si="74"/>
        <v>0</v>
      </c>
      <c r="L125" s="263">
        <f t="shared" si="74"/>
        <v>0</v>
      </c>
      <c r="M125" s="263">
        <f t="shared" si="74"/>
        <v>0</v>
      </c>
      <c r="N125" s="263">
        <f t="shared" si="74"/>
        <v>0</v>
      </c>
      <c r="O125" s="263">
        <f t="shared" si="74"/>
        <v>0</v>
      </c>
      <c r="P125" s="263">
        <f t="shared" si="74"/>
        <v>0</v>
      </c>
      <c r="Q125" s="263">
        <f t="shared" si="74"/>
        <v>0</v>
      </c>
      <c r="R125" s="263">
        <f t="shared" si="74"/>
        <v>0</v>
      </c>
      <c r="S125" s="263">
        <f t="shared" si="74"/>
        <v>0</v>
      </c>
      <c r="T125" s="263">
        <f t="shared" si="74"/>
        <v>0</v>
      </c>
      <c r="U125" s="263">
        <f t="shared" si="74"/>
        <v>0</v>
      </c>
      <c r="V125" s="263">
        <f t="shared" si="74"/>
        <v>0</v>
      </c>
      <c r="W125" s="263">
        <f t="shared" si="74"/>
        <v>0</v>
      </c>
      <c r="X125" s="263">
        <f t="shared" si="74"/>
        <v>0</v>
      </c>
      <c r="Y125" s="263">
        <f t="shared" si="74"/>
        <v>0</v>
      </c>
      <c r="Z125" s="263">
        <f t="shared" si="74"/>
        <v>0</v>
      </c>
      <c r="AA125" s="263">
        <f t="shared" si="74"/>
        <v>0</v>
      </c>
      <c r="AB125" s="263">
        <f t="shared" si="74"/>
        <v>0</v>
      </c>
      <c r="AC125" s="263">
        <f t="shared" si="74"/>
        <v>0</v>
      </c>
      <c r="AD125" s="263">
        <f t="shared" si="74"/>
        <v>0</v>
      </c>
      <c r="AE125" s="263">
        <f t="shared" si="74"/>
        <v>0</v>
      </c>
      <c r="AF125" s="263">
        <f t="shared" si="74"/>
        <v>0</v>
      </c>
      <c r="AG125" s="263">
        <f t="shared" si="74"/>
        <v>0</v>
      </c>
      <c r="AH125" s="263">
        <f t="shared" si="74"/>
        <v>0</v>
      </c>
      <c r="AI125" s="263">
        <f t="shared" si="74"/>
        <v>0</v>
      </c>
      <c r="AJ125" s="263">
        <f t="shared" si="74"/>
        <v>0</v>
      </c>
      <c r="AK125" s="263">
        <f t="shared" si="74"/>
        <v>0</v>
      </c>
      <c r="AL125" s="263">
        <f t="shared" si="74"/>
        <v>0</v>
      </c>
      <c r="AM125" s="263">
        <f t="shared" si="74"/>
        <v>0</v>
      </c>
      <c r="AN125" s="263">
        <f t="shared" si="74"/>
        <v>0</v>
      </c>
      <c r="AO125" s="263">
        <f t="shared" si="74"/>
        <v>0</v>
      </c>
      <c r="AP125" s="263">
        <f t="shared" si="74"/>
        <v>0</v>
      </c>
      <c r="AQ125" s="263">
        <f t="shared" si="74"/>
        <v>0</v>
      </c>
      <c r="AR125" s="263">
        <f t="shared" si="74"/>
        <v>0</v>
      </c>
      <c r="AS125" s="263">
        <f t="shared" si="74"/>
        <v>0</v>
      </c>
      <c r="AT125" s="263">
        <f t="shared" si="74"/>
        <v>0</v>
      </c>
      <c r="AU125" s="263">
        <f t="shared" si="74"/>
        <v>0</v>
      </c>
      <c r="AV125" s="263">
        <f t="shared" si="74"/>
        <v>0</v>
      </c>
      <c r="AW125" s="263">
        <f t="shared" si="74"/>
        <v>0</v>
      </c>
      <c r="AX125" s="263">
        <f t="shared" si="74"/>
        <v>0</v>
      </c>
      <c r="AY125" s="263">
        <f t="shared" si="74"/>
        <v>0</v>
      </c>
      <c r="AZ125" s="263">
        <f t="shared" si="74"/>
        <v>0</v>
      </c>
      <c r="BA125" s="263">
        <f t="shared" si="74"/>
        <v>0</v>
      </c>
      <c r="BB125" s="374"/>
      <c r="BC125" s="266">
        <f t="shared" si="68"/>
        <v>0</v>
      </c>
    </row>
    <row r="126" spans="1:55" s="267" customFormat="1" ht="22.2" customHeight="1">
      <c r="A126" s="358"/>
      <c r="B126" s="383"/>
      <c r="C126" s="359"/>
      <c r="D126" s="264" t="s">
        <v>43</v>
      </c>
      <c r="E126" s="263">
        <f>H126+K126+N126+Q126+T126+W126+Z126+AE126+AJ126+AO126+AT126+AY126</f>
        <v>134195.89942</v>
      </c>
      <c r="F126" s="263">
        <f>I126+L126+O126+R126+U126+X126+AC126+AH126+AM126+AR126+AW126+AZ126+AA126</f>
        <v>84181.489419999998</v>
      </c>
      <c r="G126" s="265">
        <f t="shared" si="72"/>
        <v>62.730299348814476</v>
      </c>
      <c r="H126" s="263">
        <f t="shared" si="73"/>
        <v>7253.8</v>
      </c>
      <c r="I126" s="263">
        <f t="shared" si="73"/>
        <v>7253.8</v>
      </c>
      <c r="J126" s="263">
        <f t="shared" si="73"/>
        <v>0</v>
      </c>
      <c r="K126" s="263">
        <f t="shared" si="73"/>
        <v>12746.2</v>
      </c>
      <c r="L126" s="263">
        <f t="shared" si="73"/>
        <v>12746.2</v>
      </c>
      <c r="M126" s="263">
        <f t="shared" si="73"/>
        <v>0</v>
      </c>
      <c r="N126" s="263">
        <f t="shared" si="73"/>
        <v>12000</v>
      </c>
      <c r="O126" s="263">
        <f t="shared" si="73"/>
        <v>12000</v>
      </c>
      <c r="P126" s="263">
        <f t="shared" si="73"/>
        <v>0</v>
      </c>
      <c r="Q126" s="263">
        <f t="shared" si="73"/>
        <v>14000</v>
      </c>
      <c r="R126" s="263">
        <f t="shared" si="73"/>
        <v>14000</v>
      </c>
      <c r="S126" s="263">
        <f t="shared" si="73"/>
        <v>0</v>
      </c>
      <c r="T126" s="263">
        <f t="shared" si="73"/>
        <v>15000</v>
      </c>
      <c r="U126" s="263">
        <f t="shared" si="73"/>
        <v>15000</v>
      </c>
      <c r="V126" s="263">
        <f t="shared" si="73"/>
        <v>0</v>
      </c>
      <c r="W126" s="263">
        <f t="shared" si="73"/>
        <v>9400</v>
      </c>
      <c r="X126" s="263">
        <f t="shared" ref="X126:BA126" si="75">X131+X136+X141</f>
        <v>9400</v>
      </c>
      <c r="Y126" s="263">
        <f t="shared" si="75"/>
        <v>0</v>
      </c>
      <c r="Z126" s="263">
        <f t="shared" si="75"/>
        <v>13781.489420000002</v>
      </c>
      <c r="AA126" s="263">
        <f t="shared" si="75"/>
        <v>13781.489420000002</v>
      </c>
      <c r="AB126" s="263">
        <f t="shared" si="75"/>
        <v>0</v>
      </c>
      <c r="AC126" s="263">
        <f t="shared" si="75"/>
        <v>0</v>
      </c>
      <c r="AD126" s="263">
        <f t="shared" si="75"/>
        <v>0</v>
      </c>
      <c r="AE126" s="263">
        <f t="shared" si="75"/>
        <v>10537.6</v>
      </c>
      <c r="AF126" s="263">
        <f t="shared" si="75"/>
        <v>0</v>
      </c>
      <c r="AG126" s="263">
        <f t="shared" si="75"/>
        <v>0</v>
      </c>
      <c r="AH126" s="263">
        <f t="shared" si="75"/>
        <v>0</v>
      </c>
      <c r="AI126" s="263">
        <f t="shared" si="75"/>
        <v>0</v>
      </c>
      <c r="AJ126" s="263">
        <f t="shared" si="75"/>
        <v>10783.4</v>
      </c>
      <c r="AK126" s="263">
        <f t="shared" si="75"/>
        <v>0</v>
      </c>
      <c r="AL126" s="263">
        <f t="shared" si="75"/>
        <v>0</v>
      </c>
      <c r="AM126" s="263">
        <f t="shared" si="75"/>
        <v>0</v>
      </c>
      <c r="AN126" s="263">
        <f t="shared" si="75"/>
        <v>0</v>
      </c>
      <c r="AO126" s="263">
        <f t="shared" si="75"/>
        <v>11174.6</v>
      </c>
      <c r="AP126" s="263">
        <f t="shared" si="75"/>
        <v>0</v>
      </c>
      <c r="AQ126" s="263">
        <f t="shared" si="75"/>
        <v>0</v>
      </c>
      <c r="AR126" s="263">
        <f t="shared" si="75"/>
        <v>0</v>
      </c>
      <c r="AS126" s="263">
        <f t="shared" si="75"/>
        <v>0</v>
      </c>
      <c r="AT126" s="263">
        <f t="shared" si="75"/>
        <v>11576.8</v>
      </c>
      <c r="AU126" s="263">
        <f t="shared" si="75"/>
        <v>0</v>
      </c>
      <c r="AV126" s="263">
        <f t="shared" si="75"/>
        <v>0</v>
      </c>
      <c r="AW126" s="263">
        <f t="shared" si="75"/>
        <v>0</v>
      </c>
      <c r="AX126" s="263">
        <f t="shared" si="75"/>
        <v>0</v>
      </c>
      <c r="AY126" s="263">
        <f t="shared" si="75"/>
        <v>5942.01</v>
      </c>
      <c r="AZ126" s="263">
        <f t="shared" si="75"/>
        <v>0</v>
      </c>
      <c r="BA126" s="263">
        <f t="shared" si="75"/>
        <v>0</v>
      </c>
      <c r="BB126" s="374"/>
      <c r="BC126" s="266">
        <f t="shared" si="68"/>
        <v>134195.89942</v>
      </c>
    </row>
    <row r="127" spans="1:55" s="267" customFormat="1" ht="40.200000000000003" customHeight="1">
      <c r="A127" s="358"/>
      <c r="B127" s="383"/>
      <c r="C127" s="359"/>
      <c r="D127" s="264" t="s">
        <v>357</v>
      </c>
      <c r="E127" s="263">
        <f>E132+E137+E142</f>
        <v>14865.30408</v>
      </c>
      <c r="F127" s="263">
        <f>I127+L127+O127+R127+U127+X127+AC127+AH127+AM127+AR127+AW127+AZ127+AA127</f>
        <v>5842.9440800000002</v>
      </c>
      <c r="G127" s="265">
        <f t="shared" si="72"/>
        <v>39.305916976573549</v>
      </c>
      <c r="H127" s="263">
        <f t="shared" ref="H127:BA127" si="76">H132+H137+H142</f>
        <v>117.5</v>
      </c>
      <c r="I127" s="263">
        <f t="shared" si="76"/>
        <v>117.5</v>
      </c>
      <c r="J127" s="263">
        <f t="shared" si="76"/>
        <v>0</v>
      </c>
      <c r="K127" s="263">
        <f t="shared" si="76"/>
        <v>340</v>
      </c>
      <c r="L127" s="263">
        <f t="shared" si="76"/>
        <v>340</v>
      </c>
      <c r="M127" s="263">
        <f t="shared" si="76"/>
        <v>0</v>
      </c>
      <c r="N127" s="263">
        <f t="shared" si="76"/>
        <v>480.2</v>
      </c>
      <c r="O127" s="263">
        <f t="shared" si="76"/>
        <v>480.2</v>
      </c>
      <c r="P127" s="263">
        <f t="shared" si="76"/>
        <v>0</v>
      </c>
      <c r="Q127" s="263">
        <f t="shared" si="76"/>
        <v>458</v>
      </c>
      <c r="R127" s="263">
        <f t="shared" si="76"/>
        <v>458</v>
      </c>
      <c r="S127" s="263">
        <f t="shared" si="76"/>
        <v>0</v>
      </c>
      <c r="T127" s="263">
        <f t="shared" si="76"/>
        <v>684.1</v>
      </c>
      <c r="U127" s="263">
        <f t="shared" si="76"/>
        <v>684.1</v>
      </c>
      <c r="V127" s="263">
        <f t="shared" si="76"/>
        <v>0</v>
      </c>
      <c r="W127" s="263">
        <f t="shared" si="76"/>
        <v>1573</v>
      </c>
      <c r="X127" s="263">
        <f t="shared" si="76"/>
        <v>1573</v>
      </c>
      <c r="Y127" s="263">
        <f t="shared" si="76"/>
        <v>0</v>
      </c>
      <c r="Z127" s="263">
        <f t="shared" si="76"/>
        <v>2190.14408</v>
      </c>
      <c r="AA127" s="263">
        <f t="shared" si="76"/>
        <v>2190.14408</v>
      </c>
      <c r="AB127" s="263">
        <f t="shared" si="76"/>
        <v>0</v>
      </c>
      <c r="AC127" s="263">
        <f t="shared" si="76"/>
        <v>0</v>
      </c>
      <c r="AD127" s="263">
        <f t="shared" si="76"/>
        <v>0</v>
      </c>
      <c r="AE127" s="263">
        <f t="shared" si="76"/>
        <v>795</v>
      </c>
      <c r="AF127" s="263">
        <f t="shared" si="76"/>
        <v>0</v>
      </c>
      <c r="AG127" s="263">
        <f t="shared" si="76"/>
        <v>0</v>
      </c>
      <c r="AH127" s="263">
        <f t="shared" si="76"/>
        <v>0</v>
      </c>
      <c r="AI127" s="263">
        <f t="shared" si="76"/>
        <v>0</v>
      </c>
      <c r="AJ127" s="263">
        <f t="shared" si="76"/>
        <v>1865</v>
      </c>
      <c r="AK127" s="263">
        <f t="shared" si="76"/>
        <v>0</v>
      </c>
      <c r="AL127" s="263">
        <f t="shared" si="76"/>
        <v>0</v>
      </c>
      <c r="AM127" s="263">
        <f t="shared" si="76"/>
        <v>0</v>
      </c>
      <c r="AN127" s="263">
        <f t="shared" si="76"/>
        <v>0</v>
      </c>
      <c r="AO127" s="263">
        <f t="shared" si="76"/>
        <v>1897.35</v>
      </c>
      <c r="AP127" s="263">
        <f t="shared" si="76"/>
        <v>0</v>
      </c>
      <c r="AQ127" s="263">
        <f t="shared" si="76"/>
        <v>0</v>
      </c>
      <c r="AR127" s="263">
        <f t="shared" si="76"/>
        <v>0</v>
      </c>
      <c r="AS127" s="263">
        <f t="shared" si="76"/>
        <v>0</v>
      </c>
      <c r="AT127" s="263">
        <f t="shared" si="76"/>
        <v>2077.1</v>
      </c>
      <c r="AU127" s="263">
        <f t="shared" si="76"/>
        <v>0</v>
      </c>
      <c r="AV127" s="263">
        <f t="shared" si="76"/>
        <v>0</v>
      </c>
      <c r="AW127" s="263">
        <f t="shared" si="76"/>
        <v>0</v>
      </c>
      <c r="AX127" s="263">
        <f t="shared" si="76"/>
        <v>0</v>
      </c>
      <c r="AY127" s="263">
        <f t="shared" si="76"/>
        <v>2387.91</v>
      </c>
      <c r="AZ127" s="263">
        <f t="shared" si="76"/>
        <v>0</v>
      </c>
      <c r="BA127" s="263">
        <f t="shared" si="76"/>
        <v>0</v>
      </c>
      <c r="BB127" s="374"/>
      <c r="BC127" s="266">
        <f t="shared" si="68"/>
        <v>14865.304080000002</v>
      </c>
    </row>
    <row r="128" spans="1:55" ht="28.95" customHeight="1">
      <c r="A128" s="360" t="s">
        <v>314</v>
      </c>
      <c r="B128" s="354" t="s">
        <v>358</v>
      </c>
      <c r="C128" s="354" t="s">
        <v>324</v>
      </c>
      <c r="D128" s="195" t="s">
        <v>41</v>
      </c>
      <c r="E128" s="121">
        <f t="shared" si="70"/>
        <v>103395.10126000002</v>
      </c>
      <c r="F128" s="263">
        <f>I128+L128+O128+R128+U128+X128+AC128+AH128+AM128+AR128+AW128+AZ128+AA128</f>
        <v>63121.531260000003</v>
      </c>
      <c r="G128" s="122">
        <f t="shared" si="72"/>
        <v>61.048860623747494</v>
      </c>
      <c r="H128" s="121">
        <f>H129+H130+H131+H132</f>
        <v>3680.9</v>
      </c>
      <c r="I128" s="121">
        <f t="shared" ref="I128:BA128" si="77">I129+I130+I131+I132</f>
        <v>3680.9</v>
      </c>
      <c r="J128" s="121">
        <f t="shared" si="77"/>
        <v>0</v>
      </c>
      <c r="K128" s="121">
        <f t="shared" si="77"/>
        <v>8318</v>
      </c>
      <c r="L128" s="121">
        <f t="shared" si="77"/>
        <v>8318</v>
      </c>
      <c r="M128" s="121">
        <f t="shared" si="77"/>
        <v>0</v>
      </c>
      <c r="N128" s="159">
        <f t="shared" si="77"/>
        <v>9058</v>
      </c>
      <c r="O128" s="159">
        <f t="shared" si="77"/>
        <v>9058</v>
      </c>
      <c r="P128" s="159">
        <f t="shared" si="77"/>
        <v>0</v>
      </c>
      <c r="Q128" s="166">
        <f t="shared" si="77"/>
        <v>10152.4</v>
      </c>
      <c r="R128" s="166">
        <f t="shared" si="77"/>
        <v>10152.4</v>
      </c>
      <c r="S128" s="166">
        <f t="shared" si="77"/>
        <v>0</v>
      </c>
      <c r="T128" s="121">
        <f t="shared" si="77"/>
        <v>11804.4</v>
      </c>
      <c r="U128" s="121">
        <f t="shared" si="77"/>
        <v>11804.4</v>
      </c>
      <c r="V128" s="121">
        <f t="shared" si="77"/>
        <v>0</v>
      </c>
      <c r="W128" s="173">
        <f>W129+W130+W131+W132</f>
        <v>8895.5</v>
      </c>
      <c r="X128" s="173">
        <f t="shared" si="77"/>
        <v>8895.5</v>
      </c>
      <c r="Y128" s="173">
        <f t="shared" si="77"/>
        <v>0</v>
      </c>
      <c r="Z128" s="178">
        <f t="shared" si="77"/>
        <v>11212.331260000001</v>
      </c>
      <c r="AA128" s="178">
        <f t="shared" si="77"/>
        <v>11212.331260000001</v>
      </c>
      <c r="AB128" s="178">
        <f t="shared" si="77"/>
        <v>0</v>
      </c>
      <c r="AC128" s="178">
        <f t="shared" si="77"/>
        <v>0</v>
      </c>
      <c r="AD128" s="121">
        <f t="shared" si="77"/>
        <v>0</v>
      </c>
      <c r="AE128" s="121">
        <f t="shared" si="77"/>
        <v>8714.6</v>
      </c>
      <c r="AF128" s="121">
        <f t="shared" si="77"/>
        <v>0</v>
      </c>
      <c r="AG128" s="121">
        <f t="shared" si="77"/>
        <v>0</v>
      </c>
      <c r="AH128" s="121">
        <f t="shared" si="77"/>
        <v>0</v>
      </c>
      <c r="AI128" s="121">
        <f t="shared" si="77"/>
        <v>0</v>
      </c>
      <c r="AJ128" s="121">
        <f t="shared" si="77"/>
        <v>8714.6</v>
      </c>
      <c r="AK128" s="121">
        <f t="shared" si="77"/>
        <v>0</v>
      </c>
      <c r="AL128" s="121">
        <f t="shared" si="77"/>
        <v>0</v>
      </c>
      <c r="AM128" s="121">
        <f t="shared" si="77"/>
        <v>0</v>
      </c>
      <c r="AN128" s="121">
        <f t="shared" si="77"/>
        <v>0</v>
      </c>
      <c r="AO128" s="263">
        <f t="shared" si="77"/>
        <v>8010.8</v>
      </c>
      <c r="AP128" s="121">
        <f t="shared" si="77"/>
        <v>0</v>
      </c>
      <c r="AQ128" s="121">
        <f t="shared" si="77"/>
        <v>0</v>
      </c>
      <c r="AR128" s="121">
        <f t="shared" si="77"/>
        <v>0</v>
      </c>
      <c r="AS128" s="121">
        <f t="shared" si="77"/>
        <v>0</v>
      </c>
      <c r="AT128" s="121">
        <f t="shared" si="77"/>
        <v>8407.6</v>
      </c>
      <c r="AU128" s="121">
        <f t="shared" si="77"/>
        <v>0</v>
      </c>
      <c r="AV128" s="121">
        <f t="shared" si="77"/>
        <v>0</v>
      </c>
      <c r="AW128" s="121">
        <f t="shared" si="77"/>
        <v>0</v>
      </c>
      <c r="AX128" s="121">
        <f t="shared" si="77"/>
        <v>0</v>
      </c>
      <c r="AY128" s="121">
        <f t="shared" si="77"/>
        <v>6425.9699999999993</v>
      </c>
      <c r="AZ128" s="121">
        <f t="shared" si="77"/>
        <v>0</v>
      </c>
      <c r="BA128" s="121">
        <f t="shared" si="77"/>
        <v>0</v>
      </c>
      <c r="BB128" s="353"/>
      <c r="BC128" s="222">
        <f t="shared" si="68"/>
        <v>103395.10126000002</v>
      </c>
    </row>
    <row r="129" spans="1:55" ht="36" hidden="1" customHeight="1">
      <c r="A129" s="360"/>
      <c r="B129" s="379"/>
      <c r="C129" s="354"/>
      <c r="D129" s="188" t="s">
        <v>37</v>
      </c>
      <c r="E129" s="121">
        <f t="shared" si="70"/>
        <v>0</v>
      </c>
      <c r="F129" s="263">
        <f t="shared" si="71"/>
        <v>0</v>
      </c>
      <c r="G129" s="122" t="e">
        <f t="shared" si="72"/>
        <v>#DIV/0!</v>
      </c>
      <c r="H129" s="122"/>
      <c r="I129" s="122"/>
      <c r="J129" s="122"/>
      <c r="K129" s="122"/>
      <c r="L129" s="122"/>
      <c r="M129" s="122"/>
      <c r="N129" s="158"/>
      <c r="O129" s="158"/>
      <c r="P129" s="158"/>
      <c r="Q129" s="165"/>
      <c r="R129" s="165"/>
      <c r="S129" s="165"/>
      <c r="T129" s="122"/>
      <c r="U129" s="122"/>
      <c r="V129" s="122"/>
      <c r="W129" s="172"/>
      <c r="X129" s="172"/>
      <c r="Y129" s="172"/>
      <c r="Z129" s="177"/>
      <c r="AA129" s="177"/>
      <c r="AB129" s="177"/>
      <c r="AC129" s="177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265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353"/>
      <c r="BC129" s="222">
        <f t="shared" si="68"/>
        <v>0</v>
      </c>
    </row>
    <row r="130" spans="1:55" ht="35.25" customHeight="1">
      <c r="A130" s="360"/>
      <c r="B130" s="379"/>
      <c r="C130" s="354"/>
      <c r="D130" s="188" t="s">
        <v>2</v>
      </c>
      <c r="E130" s="121">
        <f t="shared" si="70"/>
        <v>0</v>
      </c>
      <c r="F130" s="263">
        <f t="shared" si="71"/>
        <v>0</v>
      </c>
      <c r="G130" s="122" t="e">
        <f t="shared" si="72"/>
        <v>#DIV/0!</v>
      </c>
      <c r="H130" s="122"/>
      <c r="I130" s="122"/>
      <c r="J130" s="122"/>
      <c r="K130" s="122"/>
      <c r="L130" s="122"/>
      <c r="M130" s="122"/>
      <c r="N130" s="158"/>
      <c r="O130" s="158"/>
      <c r="P130" s="158"/>
      <c r="Q130" s="165"/>
      <c r="R130" s="165"/>
      <c r="S130" s="165"/>
      <c r="T130" s="122"/>
      <c r="U130" s="122"/>
      <c r="V130" s="122"/>
      <c r="W130" s="172"/>
      <c r="X130" s="172"/>
      <c r="Y130" s="172"/>
      <c r="Z130" s="177">
        <v>0</v>
      </c>
      <c r="AA130" s="177"/>
      <c r="AB130" s="177"/>
      <c r="AC130" s="177"/>
      <c r="AD130" s="122"/>
      <c r="AE130" s="122">
        <v>0</v>
      </c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265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353"/>
      <c r="BC130" s="222">
        <f t="shared" si="68"/>
        <v>0</v>
      </c>
    </row>
    <row r="131" spans="1:55" ht="25.5" customHeight="1">
      <c r="A131" s="360"/>
      <c r="B131" s="379"/>
      <c r="C131" s="354"/>
      <c r="D131" s="188" t="s">
        <v>334</v>
      </c>
      <c r="E131" s="121">
        <f>H131+K131+N131+Q131+T131+W131+Z131+AE131+AJ131+AO131+AT131+AY131</f>
        <v>99508.700120000009</v>
      </c>
      <c r="F131" s="263">
        <f>I131+L131+O131+R131+U131+X131+AC131+AH131+AM131+AR131+AW131+AZ131+AA131</f>
        <v>61422.780119999996</v>
      </c>
      <c r="G131" s="122">
        <f t="shared" si="72"/>
        <v>61.726040080845934</v>
      </c>
      <c r="H131" s="122">
        <v>3678</v>
      </c>
      <c r="I131" s="122">
        <v>3678</v>
      </c>
      <c r="J131" s="122"/>
      <c r="K131" s="122">
        <v>8247.9</v>
      </c>
      <c r="L131" s="122">
        <v>8247.9</v>
      </c>
      <c r="M131" s="122"/>
      <c r="N131" s="158">
        <v>8885.9</v>
      </c>
      <c r="O131" s="158">
        <v>8885.9</v>
      </c>
      <c r="P131" s="158"/>
      <c r="Q131" s="165">
        <v>10008.1</v>
      </c>
      <c r="R131" s="165">
        <v>10008.1</v>
      </c>
      <c r="S131" s="165"/>
      <c r="T131" s="122">
        <v>11680.1</v>
      </c>
      <c r="U131" s="122">
        <v>11680.1</v>
      </c>
      <c r="V131" s="122"/>
      <c r="W131" s="172">
        <v>8417.2000000000007</v>
      </c>
      <c r="X131" s="172">
        <v>8417.2000000000007</v>
      </c>
      <c r="Y131" s="172"/>
      <c r="Z131" s="177">
        <v>10505.580120000001</v>
      </c>
      <c r="AA131" s="177">
        <v>10505.580120000001</v>
      </c>
      <c r="AB131" s="177"/>
      <c r="AC131" s="177"/>
      <c r="AD131" s="122"/>
      <c r="AE131" s="122">
        <f>8533.6-240+226</f>
        <v>8519.6</v>
      </c>
      <c r="AF131" s="122"/>
      <c r="AG131" s="122"/>
      <c r="AH131" s="122"/>
      <c r="AI131" s="122"/>
      <c r="AJ131" s="122">
        <f>8533.6-240+226</f>
        <v>8519.6</v>
      </c>
      <c r="AK131" s="122"/>
      <c r="AL131" s="122"/>
      <c r="AM131" s="122"/>
      <c r="AN131" s="122"/>
      <c r="AO131" s="265">
        <f>7589.8+226</f>
        <v>7815.8</v>
      </c>
      <c r="AP131" s="122"/>
      <c r="AQ131" s="122"/>
      <c r="AR131" s="122"/>
      <c r="AS131" s="122"/>
      <c r="AT131" s="122">
        <f>8829.9-240-500+226</f>
        <v>8315.9</v>
      </c>
      <c r="AU131" s="122"/>
      <c r="AV131" s="122"/>
      <c r="AW131" s="122"/>
      <c r="AX131" s="122"/>
      <c r="AY131" s="122">
        <f>8829.9-240-482.5+225-3417.38</f>
        <v>4915.0199999999995</v>
      </c>
      <c r="AZ131" s="122"/>
      <c r="BA131" s="122"/>
      <c r="BB131" s="353"/>
      <c r="BC131" s="222">
        <f t="shared" si="68"/>
        <v>99508.700120000009</v>
      </c>
    </row>
    <row r="132" spans="1:55" ht="50.25" customHeight="1">
      <c r="A132" s="360"/>
      <c r="B132" s="379"/>
      <c r="C132" s="354"/>
      <c r="D132" s="188" t="s">
        <v>357</v>
      </c>
      <c r="E132" s="121">
        <f>H132+K132+N132+Q132+T132+W132+Z132+AE132+AJ132+AO132+AT132+AY132</f>
        <v>3886.4011399999999</v>
      </c>
      <c r="F132" s="263">
        <f>I132+L132+O132+R132+U132+X132+AC132+AH132+AM132+AR132+AW132+AZ132+AA132</f>
        <v>1698.7511399999999</v>
      </c>
      <c r="G132" s="122">
        <f t="shared" si="72"/>
        <v>43.710133843775061</v>
      </c>
      <c r="H132" s="122">
        <v>2.9</v>
      </c>
      <c r="I132" s="122">
        <v>2.9</v>
      </c>
      <c r="J132" s="122"/>
      <c r="K132" s="122">
        <v>70.099999999999994</v>
      </c>
      <c r="L132" s="122">
        <v>70.099999999999994</v>
      </c>
      <c r="M132" s="122"/>
      <c r="N132" s="158">
        <v>172.1</v>
      </c>
      <c r="O132" s="158">
        <v>172.1</v>
      </c>
      <c r="P132" s="158"/>
      <c r="Q132" s="165">
        <v>144.30000000000001</v>
      </c>
      <c r="R132" s="165">
        <v>144.30000000000001</v>
      </c>
      <c r="S132" s="165"/>
      <c r="T132" s="122">
        <v>124.3</v>
      </c>
      <c r="U132" s="122">
        <v>124.3</v>
      </c>
      <c r="V132" s="122"/>
      <c r="W132" s="172">
        <v>478.3</v>
      </c>
      <c r="X132" s="172">
        <v>478.3</v>
      </c>
      <c r="Y132" s="172"/>
      <c r="Z132" s="177">
        <v>706.75113999999996</v>
      </c>
      <c r="AA132" s="177">
        <v>706.75113999999996</v>
      </c>
      <c r="AB132" s="177"/>
      <c r="AC132" s="177"/>
      <c r="AD132" s="122"/>
      <c r="AE132" s="122">
        <v>195</v>
      </c>
      <c r="AF132" s="122"/>
      <c r="AG132" s="122"/>
      <c r="AH132" s="122"/>
      <c r="AI132" s="122"/>
      <c r="AJ132" s="122">
        <v>195</v>
      </c>
      <c r="AK132" s="122"/>
      <c r="AL132" s="122"/>
      <c r="AM132" s="122"/>
      <c r="AN132" s="122"/>
      <c r="AO132" s="265">
        <v>195</v>
      </c>
      <c r="AP132" s="122"/>
      <c r="AQ132" s="122"/>
      <c r="AR132" s="122"/>
      <c r="AS132" s="122"/>
      <c r="AT132" s="122">
        <f>195-103.3</f>
        <v>91.7</v>
      </c>
      <c r="AU132" s="122"/>
      <c r="AV132" s="122"/>
      <c r="AW132" s="122"/>
      <c r="AX132" s="122"/>
      <c r="AY132" s="122">
        <f>95+73.9+61.3-180+1460.75</f>
        <v>1510.95</v>
      </c>
      <c r="AZ132" s="122"/>
      <c r="BA132" s="122"/>
      <c r="BB132" s="353"/>
      <c r="BC132" s="222">
        <f t="shared" si="68"/>
        <v>3886.4011399999999</v>
      </c>
    </row>
    <row r="133" spans="1:55" ht="28.95" customHeight="1">
      <c r="A133" s="360" t="s">
        <v>315</v>
      </c>
      <c r="B133" s="354" t="s">
        <v>336</v>
      </c>
      <c r="C133" s="365"/>
      <c r="D133" s="195" t="s">
        <v>41</v>
      </c>
      <c r="E133" s="121">
        <f t="shared" si="70"/>
        <v>41214.097300000001</v>
      </c>
      <c r="F133" s="263">
        <f>I133+L133+O133+R133+U133+X133+AC133+AH133+AM133+AR133+AW133+AZ133+AA133</f>
        <v>24732.407300000003</v>
      </c>
      <c r="G133" s="122">
        <f t="shared" si="72"/>
        <v>60.009581478811135</v>
      </c>
      <c r="H133" s="121">
        <f>H134+H135+H136+H137</f>
        <v>3642.5</v>
      </c>
      <c r="I133" s="121">
        <f t="shared" ref="I133:AX133" si="78">I134+I135+I136+I137</f>
        <v>3642.5</v>
      </c>
      <c r="J133" s="121">
        <f t="shared" si="78"/>
        <v>0</v>
      </c>
      <c r="K133" s="121">
        <f t="shared" si="78"/>
        <v>4555.4000000000005</v>
      </c>
      <c r="L133" s="121">
        <f t="shared" si="78"/>
        <v>4555.4000000000005</v>
      </c>
      <c r="M133" s="121">
        <f t="shared" si="78"/>
        <v>0</v>
      </c>
      <c r="N133" s="159">
        <f t="shared" si="78"/>
        <v>3272.7000000000003</v>
      </c>
      <c r="O133" s="159">
        <f t="shared" si="78"/>
        <v>3272.7000000000003</v>
      </c>
      <c r="P133" s="159">
        <f t="shared" si="78"/>
        <v>0</v>
      </c>
      <c r="Q133" s="166">
        <f t="shared" si="78"/>
        <v>4196.2</v>
      </c>
      <c r="R133" s="166">
        <f t="shared" si="78"/>
        <v>4196.2</v>
      </c>
      <c r="S133" s="166">
        <f t="shared" si="78"/>
        <v>0</v>
      </c>
      <c r="T133" s="121">
        <f t="shared" si="78"/>
        <v>3267.3</v>
      </c>
      <c r="U133" s="121">
        <f t="shared" si="78"/>
        <v>3267.3</v>
      </c>
      <c r="V133" s="121">
        <f t="shared" si="78"/>
        <v>0</v>
      </c>
      <c r="W133" s="173">
        <f t="shared" si="78"/>
        <v>1676.2</v>
      </c>
      <c r="X133" s="173">
        <f t="shared" si="78"/>
        <v>1676.2</v>
      </c>
      <c r="Y133" s="173">
        <f t="shared" si="78"/>
        <v>0</v>
      </c>
      <c r="Z133" s="178">
        <f t="shared" si="78"/>
        <v>4122.1072999999997</v>
      </c>
      <c r="AA133" s="178">
        <f t="shared" si="78"/>
        <v>4122.1072999999997</v>
      </c>
      <c r="AB133" s="178">
        <f t="shared" si="78"/>
        <v>0</v>
      </c>
      <c r="AC133" s="178">
        <f t="shared" si="78"/>
        <v>0</v>
      </c>
      <c r="AD133" s="121">
        <f t="shared" si="78"/>
        <v>0</v>
      </c>
      <c r="AE133" s="121">
        <f t="shared" si="78"/>
        <v>2330</v>
      </c>
      <c r="AF133" s="121">
        <f t="shared" si="78"/>
        <v>0</v>
      </c>
      <c r="AG133" s="121">
        <f t="shared" si="78"/>
        <v>0</v>
      </c>
      <c r="AH133" s="121">
        <f t="shared" si="78"/>
        <v>0</v>
      </c>
      <c r="AI133" s="121">
        <f t="shared" si="78"/>
        <v>0</v>
      </c>
      <c r="AJ133" s="121">
        <f t="shared" si="78"/>
        <v>3560.4</v>
      </c>
      <c r="AK133" s="121">
        <f t="shared" si="78"/>
        <v>0</v>
      </c>
      <c r="AL133" s="121">
        <f t="shared" si="78"/>
        <v>0</v>
      </c>
      <c r="AM133" s="121">
        <f t="shared" si="78"/>
        <v>0</v>
      </c>
      <c r="AN133" s="121">
        <f t="shared" si="78"/>
        <v>0</v>
      </c>
      <c r="AO133" s="263">
        <f t="shared" si="78"/>
        <v>4465.8</v>
      </c>
      <c r="AP133" s="121">
        <f t="shared" si="78"/>
        <v>0</v>
      </c>
      <c r="AQ133" s="121">
        <f t="shared" si="78"/>
        <v>0</v>
      </c>
      <c r="AR133" s="121">
        <f t="shared" si="78"/>
        <v>0</v>
      </c>
      <c r="AS133" s="121">
        <f t="shared" si="78"/>
        <v>0</v>
      </c>
      <c r="AT133" s="121">
        <f t="shared" si="78"/>
        <v>4465.6000000000004</v>
      </c>
      <c r="AU133" s="121">
        <f t="shared" si="78"/>
        <v>0</v>
      </c>
      <c r="AV133" s="121">
        <f t="shared" si="78"/>
        <v>0</v>
      </c>
      <c r="AW133" s="121">
        <f t="shared" si="78"/>
        <v>0</v>
      </c>
      <c r="AX133" s="121">
        <f t="shared" si="78"/>
        <v>0</v>
      </c>
      <c r="AY133" s="121">
        <f t="shared" ref="AY133" si="79">AY134+AY135+AY136+AY137</f>
        <v>1659.89</v>
      </c>
      <c r="AZ133" s="121">
        <f t="shared" ref="AZ133" si="80">AZ134+AZ135+AZ136+AZ137</f>
        <v>0</v>
      </c>
      <c r="BA133" s="121">
        <f t="shared" ref="BA133" si="81">BA134+BA135+BA136+BA137</f>
        <v>0</v>
      </c>
      <c r="BB133" s="353"/>
      <c r="BC133" s="222">
        <f t="shared" si="68"/>
        <v>41214.097300000001</v>
      </c>
    </row>
    <row r="134" spans="1:55" ht="36" hidden="1" customHeight="1">
      <c r="A134" s="360"/>
      <c r="B134" s="379"/>
      <c r="C134" s="365"/>
      <c r="D134" s="188" t="s">
        <v>37</v>
      </c>
      <c r="E134" s="121">
        <f t="shared" si="70"/>
        <v>0</v>
      </c>
      <c r="F134" s="263">
        <f t="shared" si="71"/>
        <v>0</v>
      </c>
      <c r="G134" s="122" t="e">
        <f t="shared" si="72"/>
        <v>#DIV/0!</v>
      </c>
      <c r="H134" s="122"/>
      <c r="I134" s="122"/>
      <c r="J134" s="122"/>
      <c r="K134" s="122"/>
      <c r="L134" s="122"/>
      <c r="M134" s="122"/>
      <c r="N134" s="158"/>
      <c r="O134" s="158"/>
      <c r="P134" s="158"/>
      <c r="Q134" s="165"/>
      <c r="R134" s="165"/>
      <c r="S134" s="165"/>
      <c r="T134" s="122"/>
      <c r="U134" s="122"/>
      <c r="V134" s="122"/>
      <c r="W134" s="172"/>
      <c r="X134" s="172"/>
      <c r="Y134" s="172"/>
      <c r="Z134" s="177"/>
      <c r="AA134" s="177"/>
      <c r="AB134" s="177"/>
      <c r="AC134" s="177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265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353"/>
      <c r="BC134" s="222">
        <f t="shared" si="68"/>
        <v>0</v>
      </c>
    </row>
    <row r="135" spans="1:55" ht="35.25" hidden="1" customHeight="1">
      <c r="A135" s="360"/>
      <c r="B135" s="379"/>
      <c r="C135" s="365"/>
      <c r="D135" s="188" t="s">
        <v>2</v>
      </c>
      <c r="E135" s="121">
        <f t="shared" si="70"/>
        <v>0</v>
      </c>
      <c r="F135" s="263">
        <f t="shared" si="71"/>
        <v>0</v>
      </c>
      <c r="G135" s="122" t="e">
        <f t="shared" si="72"/>
        <v>#DIV/0!</v>
      </c>
      <c r="H135" s="122"/>
      <c r="I135" s="122"/>
      <c r="J135" s="122"/>
      <c r="K135" s="122"/>
      <c r="L135" s="122"/>
      <c r="M135" s="122"/>
      <c r="N135" s="158"/>
      <c r="O135" s="158"/>
      <c r="P135" s="158"/>
      <c r="Q135" s="165"/>
      <c r="R135" s="165"/>
      <c r="S135" s="165"/>
      <c r="T135" s="122"/>
      <c r="U135" s="122"/>
      <c r="V135" s="122"/>
      <c r="W135" s="172"/>
      <c r="X135" s="172"/>
      <c r="Y135" s="172"/>
      <c r="Z135" s="177"/>
      <c r="AA135" s="177"/>
      <c r="AB135" s="177"/>
      <c r="AC135" s="177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265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353"/>
      <c r="BC135" s="222">
        <f t="shared" si="68"/>
        <v>0</v>
      </c>
    </row>
    <row r="136" spans="1:55" ht="33.75" customHeight="1">
      <c r="A136" s="360"/>
      <c r="B136" s="379"/>
      <c r="C136" s="365"/>
      <c r="D136" s="188" t="s">
        <v>43</v>
      </c>
      <c r="E136" s="121">
        <f>H136+K136+N136+Q136+T136+W136+Z136+AE136+AJ136+AO136+AT136+AY136</f>
        <v>32330.495899999998</v>
      </c>
      <c r="F136" s="263">
        <f>I136+L136+O136+R136+U136+X136+AC136+AH136+AM136+AR136+AW136+AZ136+AA136</f>
        <v>21625.765899999999</v>
      </c>
      <c r="G136" s="122">
        <f t="shared" si="72"/>
        <v>66.889682010723504</v>
      </c>
      <c r="H136" s="122">
        <v>3556.2</v>
      </c>
      <c r="I136" s="122">
        <v>3556.2</v>
      </c>
      <c r="J136" s="122"/>
      <c r="K136" s="122">
        <v>4443.8</v>
      </c>
      <c r="L136" s="122">
        <v>4443.8</v>
      </c>
      <c r="M136" s="122"/>
      <c r="N136" s="158">
        <v>3076.8</v>
      </c>
      <c r="O136" s="158">
        <v>3076.8</v>
      </c>
      <c r="P136" s="158"/>
      <c r="Q136" s="165">
        <v>3947.2</v>
      </c>
      <c r="R136" s="165">
        <v>3947.2</v>
      </c>
      <c r="S136" s="165"/>
      <c r="T136" s="122">
        <v>3081</v>
      </c>
      <c r="U136" s="122">
        <v>3081</v>
      </c>
      <c r="V136" s="122"/>
      <c r="W136" s="172">
        <v>797.5</v>
      </c>
      <c r="X136" s="172">
        <v>797.5</v>
      </c>
      <c r="Y136" s="172"/>
      <c r="Z136" s="177">
        <v>2723.2658999999999</v>
      </c>
      <c r="AA136" s="177">
        <v>2723.2658999999999</v>
      </c>
      <c r="AB136" s="177"/>
      <c r="AC136" s="177"/>
      <c r="AD136" s="122"/>
      <c r="AE136" s="122">
        <f>1600+230</f>
        <v>1830</v>
      </c>
      <c r="AF136" s="122"/>
      <c r="AG136" s="122"/>
      <c r="AH136" s="122"/>
      <c r="AI136" s="122"/>
      <c r="AJ136" s="122">
        <f>1600+230+230.4</f>
        <v>2060.4</v>
      </c>
      <c r="AK136" s="122"/>
      <c r="AL136" s="122"/>
      <c r="AM136" s="122"/>
      <c r="AN136" s="122"/>
      <c r="AO136" s="265">
        <f>2735.8+230</f>
        <v>2965.8</v>
      </c>
      <c r="AP136" s="122"/>
      <c r="AQ136" s="122"/>
      <c r="AR136" s="122"/>
      <c r="AS136" s="122"/>
      <c r="AT136" s="122">
        <f>2735.6+230</f>
        <v>2965.6</v>
      </c>
      <c r="AU136" s="122"/>
      <c r="AV136" s="122"/>
      <c r="AW136" s="122"/>
      <c r="AX136" s="122"/>
      <c r="AY136" s="122">
        <f>2735.6+230-1234.7-79.5+1000.6-1769.07</f>
        <v>882.93000000000006</v>
      </c>
      <c r="AZ136" s="122"/>
      <c r="BA136" s="122"/>
      <c r="BB136" s="353"/>
      <c r="BC136" s="222">
        <f t="shared" si="68"/>
        <v>32330.495899999998</v>
      </c>
    </row>
    <row r="137" spans="1:55" ht="66" customHeight="1">
      <c r="A137" s="360"/>
      <c r="B137" s="379"/>
      <c r="C137" s="365"/>
      <c r="D137" s="188" t="s">
        <v>357</v>
      </c>
      <c r="E137" s="121">
        <f>H137+K137+N137+Q137+T137+W137+Z137+AE137+AJ137+AO137+AT137+AY137</f>
        <v>8883.6013999999996</v>
      </c>
      <c r="F137" s="263">
        <f>I137+L137+O137+R137+U137+X137+AC137+AH137+AM137+AR137+AW137+AZ137+AA137</f>
        <v>3106.6414</v>
      </c>
      <c r="G137" s="122">
        <f t="shared" si="72"/>
        <v>34.970517700175066</v>
      </c>
      <c r="H137" s="122">
        <v>86.3</v>
      </c>
      <c r="I137" s="122">
        <v>86.3</v>
      </c>
      <c r="J137" s="122"/>
      <c r="K137" s="122">
        <v>111.6</v>
      </c>
      <c r="L137" s="122">
        <v>111.6</v>
      </c>
      <c r="M137" s="122"/>
      <c r="N137" s="158">
        <v>195.9</v>
      </c>
      <c r="O137" s="158">
        <v>195.9</v>
      </c>
      <c r="P137" s="158"/>
      <c r="Q137" s="165">
        <v>249</v>
      </c>
      <c r="R137" s="165">
        <v>249</v>
      </c>
      <c r="S137" s="165"/>
      <c r="T137" s="122">
        <v>186.3</v>
      </c>
      <c r="U137" s="122">
        <v>186.3</v>
      </c>
      <c r="V137" s="122"/>
      <c r="W137" s="172">
        <v>878.7</v>
      </c>
      <c r="X137" s="172">
        <v>878.7</v>
      </c>
      <c r="Y137" s="172"/>
      <c r="Z137" s="177">
        <v>1398.8414</v>
      </c>
      <c r="AA137" s="177">
        <v>1398.8414</v>
      </c>
      <c r="AB137" s="177"/>
      <c r="AC137" s="177"/>
      <c r="AD137" s="122"/>
      <c r="AE137" s="122">
        <v>500</v>
      </c>
      <c r="AF137" s="122"/>
      <c r="AG137" s="122"/>
      <c r="AH137" s="122"/>
      <c r="AI137" s="122"/>
      <c r="AJ137" s="122">
        <f>1000+500</f>
        <v>1500</v>
      </c>
      <c r="AK137" s="122"/>
      <c r="AL137" s="122"/>
      <c r="AM137" s="122"/>
      <c r="AN137" s="122"/>
      <c r="AO137" s="265">
        <f>1000+500</f>
        <v>1500</v>
      </c>
      <c r="AP137" s="122"/>
      <c r="AQ137" s="122"/>
      <c r="AR137" s="122"/>
      <c r="AS137" s="122"/>
      <c r="AT137" s="122">
        <f>1000+500</f>
        <v>1500</v>
      </c>
      <c r="AU137" s="122"/>
      <c r="AV137" s="122"/>
      <c r="AW137" s="122"/>
      <c r="AX137" s="122"/>
      <c r="AY137" s="122">
        <f>636.1-447.5+588.36</f>
        <v>776.96</v>
      </c>
      <c r="AZ137" s="122"/>
      <c r="BA137" s="122"/>
      <c r="BB137" s="353"/>
      <c r="BC137" s="222">
        <f t="shared" si="68"/>
        <v>8883.6013999999996</v>
      </c>
    </row>
    <row r="138" spans="1:55" ht="28.95" customHeight="1">
      <c r="A138" s="360" t="s">
        <v>316</v>
      </c>
      <c r="B138" s="354" t="s">
        <v>335</v>
      </c>
      <c r="C138" s="365"/>
      <c r="D138" s="195" t="s">
        <v>41</v>
      </c>
      <c r="E138" s="121">
        <f>H138+K138+N138+Q138+T138+W138+Z138+AE138+AJ138+AO138+AT138+AY138</f>
        <v>4452.0049400000007</v>
      </c>
      <c r="F138" s="263">
        <f>I138+L138+O138+R138+U138+X138+AC138+AH138+AM138+AR138+AW138+AZ138+AA138</f>
        <v>2170.49494</v>
      </c>
      <c r="G138" s="122">
        <f t="shared" si="72"/>
        <v>48.753201518235507</v>
      </c>
      <c r="H138" s="121">
        <f>H139+H140+H141+H142</f>
        <v>47.900000000000006</v>
      </c>
      <c r="I138" s="121">
        <f t="shared" ref="I138:BA138" si="82">I139+I140+I141+I142</f>
        <v>47.900000000000006</v>
      </c>
      <c r="J138" s="121">
        <f t="shared" si="82"/>
        <v>0</v>
      </c>
      <c r="K138" s="121">
        <f t="shared" si="82"/>
        <v>212.8</v>
      </c>
      <c r="L138" s="121">
        <f t="shared" si="82"/>
        <v>212.8</v>
      </c>
      <c r="M138" s="121">
        <f t="shared" si="82"/>
        <v>0</v>
      </c>
      <c r="N138" s="159">
        <f t="shared" si="82"/>
        <v>149.5</v>
      </c>
      <c r="O138" s="159">
        <f t="shared" si="82"/>
        <v>149.5</v>
      </c>
      <c r="P138" s="159">
        <f t="shared" si="82"/>
        <v>0</v>
      </c>
      <c r="Q138" s="166">
        <f t="shared" si="82"/>
        <v>109.4</v>
      </c>
      <c r="R138" s="166">
        <f t="shared" si="82"/>
        <v>109.4</v>
      </c>
      <c r="S138" s="166">
        <f t="shared" si="82"/>
        <v>0</v>
      </c>
      <c r="T138" s="121">
        <f t="shared" si="82"/>
        <v>612.4</v>
      </c>
      <c r="U138" s="121">
        <f t="shared" si="82"/>
        <v>612.4</v>
      </c>
      <c r="V138" s="121">
        <f t="shared" si="82"/>
        <v>0</v>
      </c>
      <c r="W138" s="173">
        <f t="shared" si="82"/>
        <v>401.3</v>
      </c>
      <c r="X138" s="173">
        <f t="shared" si="82"/>
        <v>401.3</v>
      </c>
      <c r="Y138" s="173">
        <f t="shared" si="82"/>
        <v>0</v>
      </c>
      <c r="Z138" s="178">
        <f t="shared" si="82"/>
        <v>637.19494000000009</v>
      </c>
      <c r="AA138" s="178">
        <f t="shared" si="82"/>
        <v>637.19494000000009</v>
      </c>
      <c r="AB138" s="178">
        <f t="shared" si="82"/>
        <v>0</v>
      </c>
      <c r="AC138" s="178">
        <f t="shared" si="82"/>
        <v>0</v>
      </c>
      <c r="AD138" s="121">
        <f t="shared" si="82"/>
        <v>0</v>
      </c>
      <c r="AE138" s="121">
        <f t="shared" si="82"/>
        <v>288</v>
      </c>
      <c r="AF138" s="121">
        <f t="shared" si="82"/>
        <v>0</v>
      </c>
      <c r="AG138" s="121">
        <f t="shared" si="82"/>
        <v>0</v>
      </c>
      <c r="AH138" s="121">
        <f t="shared" si="82"/>
        <v>0</v>
      </c>
      <c r="AI138" s="121">
        <f t="shared" si="82"/>
        <v>0</v>
      </c>
      <c r="AJ138" s="121">
        <f t="shared" si="82"/>
        <v>373.4</v>
      </c>
      <c r="AK138" s="121">
        <f t="shared" si="82"/>
        <v>0</v>
      </c>
      <c r="AL138" s="121">
        <f t="shared" si="82"/>
        <v>0</v>
      </c>
      <c r="AM138" s="121">
        <f t="shared" si="82"/>
        <v>0</v>
      </c>
      <c r="AN138" s="121">
        <f t="shared" si="82"/>
        <v>0</v>
      </c>
      <c r="AO138" s="263">
        <f t="shared" si="82"/>
        <v>595.35</v>
      </c>
      <c r="AP138" s="121">
        <f t="shared" si="82"/>
        <v>0</v>
      </c>
      <c r="AQ138" s="121">
        <f t="shared" si="82"/>
        <v>0</v>
      </c>
      <c r="AR138" s="121">
        <f t="shared" si="82"/>
        <v>0</v>
      </c>
      <c r="AS138" s="121">
        <f t="shared" si="82"/>
        <v>0</v>
      </c>
      <c r="AT138" s="121">
        <f t="shared" si="82"/>
        <v>780.7</v>
      </c>
      <c r="AU138" s="121">
        <f t="shared" si="82"/>
        <v>0</v>
      </c>
      <c r="AV138" s="121">
        <f t="shared" si="82"/>
        <v>0</v>
      </c>
      <c r="AW138" s="121">
        <f t="shared" si="82"/>
        <v>0</v>
      </c>
      <c r="AX138" s="121">
        <f t="shared" si="82"/>
        <v>0</v>
      </c>
      <c r="AY138" s="121">
        <f t="shared" si="82"/>
        <v>244.06</v>
      </c>
      <c r="AZ138" s="121">
        <f t="shared" si="82"/>
        <v>0</v>
      </c>
      <c r="BA138" s="121">
        <f t="shared" si="82"/>
        <v>0</v>
      </c>
      <c r="BB138" s="353"/>
      <c r="BC138" s="222">
        <f t="shared" si="68"/>
        <v>4452.0049400000007</v>
      </c>
    </row>
    <row r="139" spans="1:55" ht="36" hidden="1" customHeight="1">
      <c r="A139" s="360"/>
      <c r="B139" s="379"/>
      <c r="C139" s="365"/>
      <c r="D139" s="196" t="s">
        <v>37</v>
      </c>
      <c r="E139" s="121">
        <f t="shared" si="70"/>
        <v>0</v>
      </c>
      <c r="F139" s="263">
        <f t="shared" si="71"/>
        <v>0</v>
      </c>
      <c r="G139" s="122" t="e">
        <f t="shared" si="72"/>
        <v>#DIV/0!</v>
      </c>
      <c r="H139" s="122"/>
      <c r="I139" s="122"/>
      <c r="J139" s="122"/>
      <c r="K139" s="122"/>
      <c r="L139" s="122"/>
      <c r="M139" s="122"/>
      <c r="N139" s="158"/>
      <c r="O139" s="158"/>
      <c r="P139" s="158"/>
      <c r="Q139" s="165"/>
      <c r="R139" s="165"/>
      <c r="S139" s="165"/>
      <c r="T139" s="122"/>
      <c r="U139" s="122"/>
      <c r="V139" s="122"/>
      <c r="W139" s="172"/>
      <c r="X139" s="172"/>
      <c r="Y139" s="172"/>
      <c r="Z139" s="177"/>
      <c r="AA139" s="177"/>
      <c r="AB139" s="177"/>
      <c r="AC139" s="177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265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353"/>
      <c r="BC139" s="222">
        <f t="shared" si="68"/>
        <v>0</v>
      </c>
    </row>
    <row r="140" spans="1:55" ht="35.25" hidden="1" customHeight="1">
      <c r="A140" s="360"/>
      <c r="B140" s="379"/>
      <c r="C140" s="365"/>
      <c r="D140" s="196" t="s">
        <v>2</v>
      </c>
      <c r="E140" s="121">
        <f t="shared" si="70"/>
        <v>0</v>
      </c>
      <c r="F140" s="263">
        <f t="shared" si="71"/>
        <v>0</v>
      </c>
      <c r="G140" s="122" t="e">
        <f t="shared" si="72"/>
        <v>#DIV/0!</v>
      </c>
      <c r="H140" s="122"/>
      <c r="I140" s="122"/>
      <c r="J140" s="122"/>
      <c r="K140" s="122"/>
      <c r="L140" s="122"/>
      <c r="M140" s="122"/>
      <c r="N140" s="158"/>
      <c r="O140" s="158"/>
      <c r="P140" s="158"/>
      <c r="Q140" s="165"/>
      <c r="R140" s="165"/>
      <c r="S140" s="165"/>
      <c r="T140" s="122"/>
      <c r="U140" s="122"/>
      <c r="V140" s="122"/>
      <c r="W140" s="172"/>
      <c r="X140" s="172"/>
      <c r="Y140" s="172"/>
      <c r="Z140" s="177"/>
      <c r="AA140" s="177"/>
      <c r="AB140" s="177"/>
      <c r="AC140" s="177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265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353"/>
      <c r="BC140" s="222">
        <f t="shared" si="68"/>
        <v>0</v>
      </c>
    </row>
    <row r="141" spans="1:55" ht="28.95" customHeight="1">
      <c r="A141" s="360"/>
      <c r="B141" s="379"/>
      <c r="C141" s="365"/>
      <c r="D141" s="196" t="s">
        <v>43</v>
      </c>
      <c r="E141" s="121">
        <f>H141+K141+N141+Q141+T141+W141+Z141+AE141+AJ141+AO141+AT141+AY141</f>
        <v>2356.7034000000003</v>
      </c>
      <c r="F141" s="263">
        <f>I141+L141+O141+R141+U141+X141+AC141+AH141+AM141+AR141+AW141+AZ141+AA141</f>
        <v>1132.9434000000001</v>
      </c>
      <c r="G141" s="122">
        <f t="shared" si="72"/>
        <v>48.073228052371796</v>
      </c>
      <c r="H141" s="122">
        <v>19.600000000000001</v>
      </c>
      <c r="I141" s="122">
        <v>19.600000000000001</v>
      </c>
      <c r="J141" s="122"/>
      <c r="K141" s="122">
        <v>54.5</v>
      </c>
      <c r="L141" s="122">
        <v>54.5</v>
      </c>
      <c r="M141" s="122"/>
      <c r="N141" s="158">
        <v>37.299999999999997</v>
      </c>
      <c r="O141" s="158">
        <v>37.299999999999997</v>
      </c>
      <c r="P141" s="158"/>
      <c r="Q141" s="165">
        <v>44.7</v>
      </c>
      <c r="R141" s="165">
        <v>44.7</v>
      </c>
      <c r="S141" s="165"/>
      <c r="T141" s="122">
        <v>238.9</v>
      </c>
      <c r="U141" s="122">
        <v>238.9</v>
      </c>
      <c r="V141" s="122"/>
      <c r="W141" s="172">
        <v>185.3</v>
      </c>
      <c r="X141" s="172">
        <v>185.3</v>
      </c>
      <c r="Y141" s="172"/>
      <c r="Z141" s="177">
        <v>552.64340000000004</v>
      </c>
      <c r="AA141" s="177">
        <v>552.64340000000004</v>
      </c>
      <c r="AB141" s="177"/>
      <c r="AC141" s="177"/>
      <c r="AD141" s="122"/>
      <c r="AE141" s="122">
        <v>188</v>
      </c>
      <c r="AF141" s="122"/>
      <c r="AG141" s="122"/>
      <c r="AH141" s="122"/>
      <c r="AI141" s="122"/>
      <c r="AJ141" s="122">
        <f>88.4+115</f>
        <v>203.4</v>
      </c>
      <c r="AK141" s="122"/>
      <c r="AL141" s="122"/>
      <c r="AM141" s="122"/>
      <c r="AN141" s="122"/>
      <c r="AO141" s="265">
        <f>95.3+151-53.3+200</f>
        <v>393</v>
      </c>
      <c r="AP141" s="122"/>
      <c r="AQ141" s="122"/>
      <c r="AR141" s="122"/>
      <c r="AS141" s="122"/>
      <c r="AT141" s="122">
        <f>95.3+200</f>
        <v>295.3</v>
      </c>
      <c r="AU141" s="122"/>
      <c r="AV141" s="122"/>
      <c r="AW141" s="122"/>
      <c r="AX141" s="122"/>
      <c r="AY141" s="122">
        <f>95.4+76.5+144.86-172.7</f>
        <v>144.06</v>
      </c>
      <c r="AZ141" s="122"/>
      <c r="BA141" s="122"/>
      <c r="BB141" s="353"/>
      <c r="BC141" s="222">
        <f t="shared" si="68"/>
        <v>2356.7034000000003</v>
      </c>
    </row>
    <row r="142" spans="1:55" ht="58.5" customHeight="1">
      <c r="A142" s="360"/>
      <c r="B142" s="379"/>
      <c r="C142" s="365"/>
      <c r="D142" s="196" t="s">
        <v>357</v>
      </c>
      <c r="E142" s="121">
        <f>H142+K142+N142+Q142+T142+W142+Z142+AE142+AJ142+AO142+AT142+AY142</f>
        <v>2095.3015399999999</v>
      </c>
      <c r="F142" s="263">
        <f>I142+L142+O142+R142+U142+X142+AC142+AH142+AM142+AR142+AW142+AZ142+AA142</f>
        <v>1037.5515399999999</v>
      </c>
      <c r="G142" s="122">
        <f t="shared" si="72"/>
        <v>49.518005890455271</v>
      </c>
      <c r="H142" s="122">
        <v>28.3</v>
      </c>
      <c r="I142" s="122">
        <v>28.3</v>
      </c>
      <c r="J142" s="122"/>
      <c r="K142" s="122">
        <v>158.30000000000001</v>
      </c>
      <c r="L142" s="122">
        <v>158.30000000000001</v>
      </c>
      <c r="M142" s="122"/>
      <c r="N142" s="158">
        <v>112.2</v>
      </c>
      <c r="O142" s="158">
        <v>112.2</v>
      </c>
      <c r="P142" s="158"/>
      <c r="Q142" s="165">
        <v>64.7</v>
      </c>
      <c r="R142" s="165">
        <v>64.7</v>
      </c>
      <c r="S142" s="165"/>
      <c r="T142" s="122">
        <v>373.5</v>
      </c>
      <c r="U142" s="122">
        <v>373.5</v>
      </c>
      <c r="V142" s="122"/>
      <c r="W142" s="172">
        <v>216</v>
      </c>
      <c r="X142" s="172">
        <v>216</v>
      </c>
      <c r="Y142" s="172"/>
      <c r="Z142" s="177">
        <v>84.551540000000003</v>
      </c>
      <c r="AA142" s="177">
        <v>84.551540000000003</v>
      </c>
      <c r="AB142" s="177"/>
      <c r="AC142" s="177"/>
      <c r="AD142" s="122"/>
      <c r="AE142" s="122">
        <v>100</v>
      </c>
      <c r="AF142" s="122"/>
      <c r="AG142" s="122"/>
      <c r="AH142" s="122"/>
      <c r="AI142" s="122"/>
      <c r="AJ142" s="122">
        <v>170</v>
      </c>
      <c r="AK142" s="122"/>
      <c r="AL142" s="122"/>
      <c r="AM142" s="122"/>
      <c r="AN142" s="122"/>
      <c r="AO142" s="265">
        <v>202.35</v>
      </c>
      <c r="AP142" s="122"/>
      <c r="AQ142" s="122"/>
      <c r="AR142" s="122"/>
      <c r="AS142" s="122"/>
      <c r="AT142" s="122">
        <f>988.5-312.2-190.9</f>
        <v>485.4</v>
      </c>
      <c r="AU142" s="122"/>
      <c r="AV142" s="122"/>
      <c r="AW142" s="122"/>
      <c r="AX142" s="122"/>
      <c r="AY142" s="122">
        <v>100</v>
      </c>
      <c r="AZ142" s="122"/>
      <c r="BA142" s="122"/>
      <c r="BB142" s="353"/>
      <c r="BC142" s="222">
        <f t="shared" si="68"/>
        <v>2095.3015399999999</v>
      </c>
    </row>
    <row r="143" spans="1:55" ht="28.5" hidden="1" customHeight="1">
      <c r="A143" s="360"/>
      <c r="B143" s="355" t="s">
        <v>317</v>
      </c>
      <c r="C143" s="361"/>
      <c r="D143" s="195" t="s">
        <v>41</v>
      </c>
      <c r="E143" s="121">
        <f>E123</f>
        <v>149061.2035</v>
      </c>
      <c r="F143" s="263">
        <f t="shared" si="71"/>
        <v>74052.799999999988</v>
      </c>
      <c r="G143" s="122">
        <f t="shared" si="72"/>
        <v>49.679459350400315</v>
      </c>
      <c r="H143" s="121">
        <f>H123</f>
        <v>7371.2999999999993</v>
      </c>
      <c r="I143" s="121">
        <f t="shared" ref="I143:BA143" si="83">I123</f>
        <v>7371.2999999999993</v>
      </c>
      <c r="J143" s="121">
        <f t="shared" si="83"/>
        <v>0</v>
      </c>
      <c r="K143" s="121">
        <f t="shared" si="83"/>
        <v>13086.2</v>
      </c>
      <c r="L143" s="121">
        <f t="shared" si="83"/>
        <v>13086.2</v>
      </c>
      <c r="M143" s="121">
        <f t="shared" si="83"/>
        <v>0</v>
      </c>
      <c r="N143" s="159">
        <f t="shared" si="83"/>
        <v>12480.2</v>
      </c>
      <c r="O143" s="159">
        <f t="shared" si="83"/>
        <v>12480.2</v>
      </c>
      <c r="P143" s="159">
        <f t="shared" si="83"/>
        <v>0</v>
      </c>
      <c r="Q143" s="166">
        <f t="shared" si="83"/>
        <v>14457.999999999998</v>
      </c>
      <c r="R143" s="166">
        <f t="shared" si="83"/>
        <v>14457.999999999998</v>
      </c>
      <c r="S143" s="166">
        <f t="shared" si="83"/>
        <v>0</v>
      </c>
      <c r="T143" s="121">
        <f t="shared" si="83"/>
        <v>15684.1</v>
      </c>
      <c r="U143" s="121">
        <f t="shared" si="83"/>
        <v>15684.1</v>
      </c>
      <c r="V143" s="121">
        <f t="shared" si="83"/>
        <v>0</v>
      </c>
      <c r="W143" s="173">
        <f>W123</f>
        <v>10973</v>
      </c>
      <c r="X143" s="173">
        <f t="shared" si="83"/>
        <v>10973</v>
      </c>
      <c r="Y143" s="173">
        <f t="shared" si="83"/>
        <v>0</v>
      </c>
      <c r="Z143" s="178">
        <f t="shared" si="83"/>
        <v>15971.6335</v>
      </c>
      <c r="AA143" s="178">
        <f t="shared" si="83"/>
        <v>15971.6335</v>
      </c>
      <c r="AB143" s="178">
        <f t="shared" si="83"/>
        <v>0</v>
      </c>
      <c r="AC143" s="178">
        <f t="shared" si="83"/>
        <v>0</v>
      </c>
      <c r="AD143" s="121">
        <f t="shared" si="83"/>
        <v>0</v>
      </c>
      <c r="AE143" s="121">
        <f t="shared" si="83"/>
        <v>11332.6</v>
      </c>
      <c r="AF143" s="121">
        <f t="shared" si="83"/>
        <v>0</v>
      </c>
      <c r="AG143" s="121">
        <f t="shared" si="83"/>
        <v>0</v>
      </c>
      <c r="AH143" s="121">
        <f t="shared" si="83"/>
        <v>0</v>
      </c>
      <c r="AI143" s="121">
        <f t="shared" si="83"/>
        <v>0</v>
      </c>
      <c r="AJ143" s="121">
        <f t="shared" si="83"/>
        <v>12648.4</v>
      </c>
      <c r="AK143" s="121">
        <f t="shared" si="83"/>
        <v>0</v>
      </c>
      <c r="AL143" s="121">
        <f t="shared" si="83"/>
        <v>0</v>
      </c>
      <c r="AM143" s="121">
        <f t="shared" si="83"/>
        <v>0</v>
      </c>
      <c r="AN143" s="121">
        <f t="shared" si="83"/>
        <v>0</v>
      </c>
      <c r="AO143" s="263">
        <f t="shared" si="83"/>
        <v>13071.95</v>
      </c>
      <c r="AP143" s="121">
        <f t="shared" si="83"/>
        <v>0</v>
      </c>
      <c r="AQ143" s="121">
        <f t="shared" si="83"/>
        <v>0</v>
      </c>
      <c r="AR143" s="121">
        <f t="shared" si="83"/>
        <v>0</v>
      </c>
      <c r="AS143" s="121">
        <f t="shared" si="83"/>
        <v>0</v>
      </c>
      <c r="AT143" s="121">
        <f t="shared" si="83"/>
        <v>13653.900000000001</v>
      </c>
      <c r="AU143" s="121">
        <f t="shared" si="83"/>
        <v>0</v>
      </c>
      <c r="AV143" s="121">
        <f t="shared" si="83"/>
        <v>0</v>
      </c>
      <c r="AW143" s="121">
        <f t="shared" si="83"/>
        <v>0</v>
      </c>
      <c r="AX143" s="121">
        <f t="shared" si="83"/>
        <v>0</v>
      </c>
      <c r="AY143" s="121">
        <f t="shared" si="83"/>
        <v>8329.92</v>
      </c>
      <c r="AZ143" s="121">
        <f t="shared" si="83"/>
        <v>0</v>
      </c>
      <c r="BA143" s="121">
        <f t="shared" si="83"/>
        <v>0</v>
      </c>
      <c r="BB143" s="353"/>
      <c r="BC143" s="222">
        <f t="shared" si="68"/>
        <v>149061.2035</v>
      </c>
    </row>
    <row r="144" spans="1:55" hidden="1">
      <c r="A144" s="360"/>
      <c r="B144" s="355"/>
      <c r="C144" s="361"/>
      <c r="D144" s="188" t="s">
        <v>37</v>
      </c>
      <c r="E144" s="121">
        <f t="shared" ref="E144" si="84">E124</f>
        <v>0</v>
      </c>
      <c r="F144" s="263">
        <f t="shared" si="71"/>
        <v>0</v>
      </c>
      <c r="G144" s="122" t="e">
        <f t="shared" si="72"/>
        <v>#DIV/0!</v>
      </c>
      <c r="H144" s="121">
        <f t="shared" ref="H144" si="85">H124</f>
        <v>0</v>
      </c>
      <c r="I144" s="122"/>
      <c r="J144" s="122"/>
      <c r="K144" s="122"/>
      <c r="L144" s="122"/>
      <c r="M144" s="122"/>
      <c r="N144" s="158"/>
      <c r="O144" s="158"/>
      <c r="P144" s="158"/>
      <c r="Q144" s="165"/>
      <c r="R144" s="165"/>
      <c r="S144" s="165"/>
      <c r="T144" s="122"/>
      <c r="U144" s="122"/>
      <c r="V144" s="122"/>
      <c r="W144" s="172"/>
      <c r="X144" s="172"/>
      <c r="Y144" s="172"/>
      <c r="Z144" s="177"/>
      <c r="AA144" s="177"/>
      <c r="AB144" s="177"/>
      <c r="AC144" s="177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265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353"/>
      <c r="BC144" s="222">
        <f t="shared" si="68"/>
        <v>0</v>
      </c>
    </row>
    <row r="145" spans="1:55" ht="33" hidden="1" customHeight="1">
      <c r="A145" s="360"/>
      <c r="B145" s="355"/>
      <c r="C145" s="361"/>
      <c r="D145" s="188" t="s">
        <v>2</v>
      </c>
      <c r="E145" s="121">
        <f>E130</f>
        <v>0</v>
      </c>
      <c r="F145" s="263">
        <f t="shared" ref="F145:BA145" si="86">F130</f>
        <v>0</v>
      </c>
      <c r="G145" s="121" t="e">
        <f t="shared" si="86"/>
        <v>#DIV/0!</v>
      </c>
      <c r="H145" s="121">
        <f t="shared" si="86"/>
        <v>0</v>
      </c>
      <c r="I145" s="121">
        <f t="shared" si="86"/>
        <v>0</v>
      </c>
      <c r="J145" s="121">
        <f t="shared" si="86"/>
        <v>0</v>
      </c>
      <c r="K145" s="121">
        <f t="shared" si="86"/>
        <v>0</v>
      </c>
      <c r="L145" s="121">
        <f t="shared" si="86"/>
        <v>0</v>
      </c>
      <c r="M145" s="121">
        <f t="shared" si="86"/>
        <v>0</v>
      </c>
      <c r="N145" s="121">
        <f t="shared" si="86"/>
        <v>0</v>
      </c>
      <c r="O145" s="121">
        <f t="shared" si="86"/>
        <v>0</v>
      </c>
      <c r="P145" s="121">
        <f t="shared" si="86"/>
        <v>0</v>
      </c>
      <c r="Q145" s="121">
        <f t="shared" si="86"/>
        <v>0</v>
      </c>
      <c r="R145" s="121">
        <f t="shared" si="86"/>
        <v>0</v>
      </c>
      <c r="S145" s="121">
        <f t="shared" si="86"/>
        <v>0</v>
      </c>
      <c r="T145" s="121">
        <f t="shared" si="86"/>
        <v>0</v>
      </c>
      <c r="U145" s="121">
        <f t="shared" si="86"/>
        <v>0</v>
      </c>
      <c r="V145" s="121">
        <f t="shared" si="86"/>
        <v>0</v>
      </c>
      <c r="W145" s="173">
        <f t="shared" si="86"/>
        <v>0</v>
      </c>
      <c r="X145" s="173">
        <f t="shared" si="86"/>
        <v>0</v>
      </c>
      <c r="Y145" s="173">
        <f t="shared" si="86"/>
        <v>0</v>
      </c>
      <c r="Z145" s="178">
        <f t="shared" si="86"/>
        <v>0</v>
      </c>
      <c r="AA145" s="178">
        <f t="shared" si="86"/>
        <v>0</v>
      </c>
      <c r="AB145" s="178">
        <f t="shared" si="86"/>
        <v>0</v>
      </c>
      <c r="AC145" s="178">
        <f t="shared" si="86"/>
        <v>0</v>
      </c>
      <c r="AD145" s="121">
        <f t="shared" si="86"/>
        <v>0</v>
      </c>
      <c r="AE145" s="121">
        <f t="shared" si="86"/>
        <v>0</v>
      </c>
      <c r="AF145" s="121">
        <f t="shared" si="86"/>
        <v>0</v>
      </c>
      <c r="AG145" s="121">
        <f t="shared" si="86"/>
        <v>0</v>
      </c>
      <c r="AH145" s="121">
        <f t="shared" si="86"/>
        <v>0</v>
      </c>
      <c r="AI145" s="121">
        <f t="shared" si="86"/>
        <v>0</v>
      </c>
      <c r="AJ145" s="121">
        <f t="shared" si="86"/>
        <v>0</v>
      </c>
      <c r="AK145" s="121">
        <f t="shared" si="86"/>
        <v>0</v>
      </c>
      <c r="AL145" s="121">
        <f t="shared" si="86"/>
        <v>0</v>
      </c>
      <c r="AM145" s="121">
        <f t="shared" si="86"/>
        <v>0</v>
      </c>
      <c r="AN145" s="121">
        <f t="shared" si="86"/>
        <v>0</v>
      </c>
      <c r="AO145" s="263">
        <f t="shared" si="86"/>
        <v>0</v>
      </c>
      <c r="AP145" s="121">
        <f t="shared" si="86"/>
        <v>0</v>
      </c>
      <c r="AQ145" s="121">
        <f t="shared" si="86"/>
        <v>0</v>
      </c>
      <c r="AR145" s="121">
        <f t="shared" si="86"/>
        <v>0</v>
      </c>
      <c r="AS145" s="121">
        <f t="shared" si="86"/>
        <v>0</v>
      </c>
      <c r="AT145" s="121">
        <f t="shared" si="86"/>
        <v>0</v>
      </c>
      <c r="AU145" s="121">
        <f t="shared" si="86"/>
        <v>0</v>
      </c>
      <c r="AV145" s="121">
        <f t="shared" si="86"/>
        <v>0</v>
      </c>
      <c r="AW145" s="121">
        <f t="shared" si="86"/>
        <v>0</v>
      </c>
      <c r="AX145" s="121">
        <f t="shared" si="86"/>
        <v>0</v>
      </c>
      <c r="AY145" s="121">
        <f t="shared" si="86"/>
        <v>0</v>
      </c>
      <c r="AZ145" s="121">
        <f t="shared" si="86"/>
        <v>0</v>
      </c>
      <c r="BA145" s="121">
        <f t="shared" si="86"/>
        <v>0</v>
      </c>
      <c r="BB145" s="353"/>
      <c r="BC145" s="222">
        <f t="shared" si="68"/>
        <v>0</v>
      </c>
    </row>
    <row r="146" spans="1:55" ht="21" hidden="1" customHeight="1">
      <c r="A146" s="360"/>
      <c r="B146" s="355"/>
      <c r="C146" s="361"/>
      <c r="D146" s="188" t="s">
        <v>43</v>
      </c>
      <c r="E146" s="121">
        <f>E126</f>
        <v>134195.89942</v>
      </c>
      <c r="F146" s="263">
        <f t="shared" si="71"/>
        <v>70400</v>
      </c>
      <c r="G146" s="122">
        <f t="shared" si="72"/>
        <v>52.460619366367823</v>
      </c>
      <c r="H146" s="121">
        <f>H126</f>
        <v>7253.8</v>
      </c>
      <c r="I146" s="121">
        <f t="shared" ref="I146:BA146" si="87">I126</f>
        <v>7253.8</v>
      </c>
      <c r="J146" s="121">
        <f t="shared" si="87"/>
        <v>0</v>
      </c>
      <c r="K146" s="121">
        <f t="shared" si="87"/>
        <v>12746.2</v>
      </c>
      <c r="L146" s="121">
        <f t="shared" si="87"/>
        <v>12746.2</v>
      </c>
      <c r="M146" s="121">
        <f t="shared" si="87"/>
        <v>0</v>
      </c>
      <c r="N146" s="159">
        <f t="shared" si="87"/>
        <v>12000</v>
      </c>
      <c r="O146" s="159">
        <f t="shared" si="87"/>
        <v>12000</v>
      </c>
      <c r="P146" s="159">
        <f t="shared" si="87"/>
        <v>0</v>
      </c>
      <c r="Q146" s="166">
        <f t="shared" si="87"/>
        <v>14000</v>
      </c>
      <c r="R146" s="166">
        <f t="shared" si="87"/>
        <v>14000</v>
      </c>
      <c r="S146" s="166">
        <f t="shared" si="87"/>
        <v>0</v>
      </c>
      <c r="T146" s="121">
        <f t="shared" si="87"/>
        <v>15000</v>
      </c>
      <c r="U146" s="121">
        <f t="shared" si="87"/>
        <v>15000</v>
      </c>
      <c r="V146" s="121">
        <f t="shared" si="87"/>
        <v>0</v>
      </c>
      <c r="W146" s="173">
        <f t="shared" si="87"/>
        <v>9400</v>
      </c>
      <c r="X146" s="173">
        <f t="shared" si="87"/>
        <v>9400</v>
      </c>
      <c r="Y146" s="173">
        <f t="shared" si="87"/>
        <v>0</v>
      </c>
      <c r="Z146" s="178">
        <f t="shared" si="87"/>
        <v>13781.489420000002</v>
      </c>
      <c r="AA146" s="178">
        <f t="shared" si="87"/>
        <v>13781.489420000002</v>
      </c>
      <c r="AB146" s="178">
        <f t="shared" si="87"/>
        <v>0</v>
      </c>
      <c r="AC146" s="178">
        <f t="shared" si="87"/>
        <v>0</v>
      </c>
      <c r="AD146" s="121">
        <f t="shared" si="87"/>
        <v>0</v>
      </c>
      <c r="AE146" s="121">
        <f t="shared" si="87"/>
        <v>10537.6</v>
      </c>
      <c r="AF146" s="121">
        <f t="shared" si="87"/>
        <v>0</v>
      </c>
      <c r="AG146" s="121">
        <f t="shared" si="87"/>
        <v>0</v>
      </c>
      <c r="AH146" s="121">
        <f t="shared" si="87"/>
        <v>0</v>
      </c>
      <c r="AI146" s="121">
        <f t="shared" si="87"/>
        <v>0</v>
      </c>
      <c r="AJ146" s="121">
        <f t="shared" si="87"/>
        <v>10783.4</v>
      </c>
      <c r="AK146" s="121">
        <f t="shared" si="87"/>
        <v>0</v>
      </c>
      <c r="AL146" s="121">
        <f t="shared" si="87"/>
        <v>0</v>
      </c>
      <c r="AM146" s="121">
        <f t="shared" si="87"/>
        <v>0</v>
      </c>
      <c r="AN146" s="121">
        <f t="shared" si="87"/>
        <v>0</v>
      </c>
      <c r="AO146" s="263">
        <f t="shared" si="87"/>
        <v>11174.6</v>
      </c>
      <c r="AP146" s="121">
        <f t="shared" si="87"/>
        <v>0</v>
      </c>
      <c r="AQ146" s="121">
        <f t="shared" si="87"/>
        <v>0</v>
      </c>
      <c r="AR146" s="121">
        <f t="shared" si="87"/>
        <v>0</v>
      </c>
      <c r="AS146" s="121">
        <f t="shared" si="87"/>
        <v>0</v>
      </c>
      <c r="AT146" s="121">
        <f t="shared" si="87"/>
        <v>11576.8</v>
      </c>
      <c r="AU146" s="121">
        <f t="shared" si="87"/>
        <v>0</v>
      </c>
      <c r="AV146" s="121">
        <f t="shared" si="87"/>
        <v>0</v>
      </c>
      <c r="AW146" s="121">
        <f t="shared" si="87"/>
        <v>0</v>
      </c>
      <c r="AX146" s="121">
        <f t="shared" si="87"/>
        <v>0</v>
      </c>
      <c r="AY146" s="121">
        <f t="shared" si="87"/>
        <v>5942.01</v>
      </c>
      <c r="AZ146" s="121">
        <f t="shared" si="87"/>
        <v>0</v>
      </c>
      <c r="BA146" s="121">
        <f t="shared" si="87"/>
        <v>0</v>
      </c>
      <c r="BB146" s="353"/>
      <c r="BC146" s="222">
        <f t="shared" si="68"/>
        <v>134195.89942</v>
      </c>
    </row>
    <row r="147" spans="1:55" ht="65.25" hidden="1" customHeight="1">
      <c r="A147" s="360"/>
      <c r="B147" s="355"/>
      <c r="C147" s="361"/>
      <c r="D147" s="188" t="s">
        <v>357</v>
      </c>
      <c r="E147" s="121">
        <f>E142+E137+E132</f>
        <v>14865.30408</v>
      </c>
      <c r="F147" s="263">
        <f t="shared" si="71"/>
        <v>3652.8</v>
      </c>
      <c r="G147" s="122">
        <f t="shared" si="72"/>
        <v>24.572655765007401</v>
      </c>
      <c r="H147" s="121">
        <f t="shared" ref="H147:BA147" si="88">H142+H137+H132</f>
        <v>117.5</v>
      </c>
      <c r="I147" s="121">
        <f t="shared" si="88"/>
        <v>117.5</v>
      </c>
      <c r="J147" s="121">
        <f t="shared" si="88"/>
        <v>0</v>
      </c>
      <c r="K147" s="121">
        <f t="shared" si="88"/>
        <v>340</v>
      </c>
      <c r="L147" s="121">
        <f t="shared" si="88"/>
        <v>340</v>
      </c>
      <c r="M147" s="121">
        <f t="shared" si="88"/>
        <v>0</v>
      </c>
      <c r="N147" s="159">
        <f t="shared" si="88"/>
        <v>480.20000000000005</v>
      </c>
      <c r="O147" s="159">
        <f t="shared" si="88"/>
        <v>480.20000000000005</v>
      </c>
      <c r="P147" s="159">
        <f t="shared" si="88"/>
        <v>0</v>
      </c>
      <c r="Q147" s="166">
        <f t="shared" si="88"/>
        <v>458</v>
      </c>
      <c r="R147" s="166">
        <f t="shared" si="88"/>
        <v>458</v>
      </c>
      <c r="S147" s="166">
        <f t="shared" si="88"/>
        <v>0</v>
      </c>
      <c r="T147" s="121">
        <f t="shared" si="88"/>
        <v>684.09999999999991</v>
      </c>
      <c r="U147" s="121">
        <f t="shared" si="88"/>
        <v>684.09999999999991</v>
      </c>
      <c r="V147" s="121">
        <f t="shared" si="88"/>
        <v>0</v>
      </c>
      <c r="W147" s="173">
        <f t="shared" si="88"/>
        <v>1573</v>
      </c>
      <c r="X147" s="173">
        <f t="shared" si="88"/>
        <v>1573</v>
      </c>
      <c r="Y147" s="173">
        <f t="shared" si="88"/>
        <v>0</v>
      </c>
      <c r="Z147" s="178">
        <f t="shared" si="88"/>
        <v>2190.14408</v>
      </c>
      <c r="AA147" s="178">
        <f t="shared" si="88"/>
        <v>2190.14408</v>
      </c>
      <c r="AB147" s="178">
        <f t="shared" si="88"/>
        <v>0</v>
      </c>
      <c r="AC147" s="178">
        <f t="shared" si="88"/>
        <v>0</v>
      </c>
      <c r="AD147" s="121">
        <f t="shared" si="88"/>
        <v>0</v>
      </c>
      <c r="AE147" s="121">
        <f t="shared" si="88"/>
        <v>795</v>
      </c>
      <c r="AF147" s="121">
        <f t="shared" si="88"/>
        <v>0</v>
      </c>
      <c r="AG147" s="121">
        <f t="shared" si="88"/>
        <v>0</v>
      </c>
      <c r="AH147" s="121">
        <f t="shared" si="88"/>
        <v>0</v>
      </c>
      <c r="AI147" s="121">
        <f t="shared" si="88"/>
        <v>0</v>
      </c>
      <c r="AJ147" s="121">
        <f t="shared" si="88"/>
        <v>1865</v>
      </c>
      <c r="AK147" s="121">
        <f t="shared" si="88"/>
        <v>0</v>
      </c>
      <c r="AL147" s="121">
        <f t="shared" si="88"/>
        <v>0</v>
      </c>
      <c r="AM147" s="121">
        <f t="shared" si="88"/>
        <v>0</v>
      </c>
      <c r="AN147" s="121">
        <f t="shared" si="88"/>
        <v>0</v>
      </c>
      <c r="AO147" s="263">
        <f t="shared" si="88"/>
        <v>1897.35</v>
      </c>
      <c r="AP147" s="121">
        <f t="shared" si="88"/>
        <v>0</v>
      </c>
      <c r="AQ147" s="121">
        <f t="shared" si="88"/>
        <v>0</v>
      </c>
      <c r="AR147" s="121">
        <f t="shared" si="88"/>
        <v>0</v>
      </c>
      <c r="AS147" s="121">
        <f t="shared" si="88"/>
        <v>0</v>
      </c>
      <c r="AT147" s="121">
        <f t="shared" si="88"/>
        <v>2077.1</v>
      </c>
      <c r="AU147" s="121">
        <f t="shared" si="88"/>
        <v>0</v>
      </c>
      <c r="AV147" s="121">
        <f t="shared" si="88"/>
        <v>0</v>
      </c>
      <c r="AW147" s="121">
        <f t="shared" si="88"/>
        <v>0</v>
      </c>
      <c r="AX147" s="121">
        <f t="shared" si="88"/>
        <v>0</v>
      </c>
      <c r="AY147" s="121">
        <f t="shared" si="88"/>
        <v>2387.91</v>
      </c>
      <c r="AZ147" s="121">
        <f t="shared" si="88"/>
        <v>0</v>
      </c>
      <c r="BA147" s="121">
        <f t="shared" si="88"/>
        <v>0</v>
      </c>
      <c r="BB147" s="353"/>
      <c r="BC147" s="222">
        <f t="shared" si="68"/>
        <v>14865.304080000002</v>
      </c>
    </row>
    <row r="148" spans="1:55" ht="36.75" hidden="1" customHeight="1">
      <c r="A148" s="226"/>
      <c r="B148" s="355" t="s">
        <v>278</v>
      </c>
      <c r="C148" s="361"/>
      <c r="D148" s="195" t="s">
        <v>41</v>
      </c>
      <c r="E148" s="125"/>
      <c r="F148" s="272"/>
      <c r="G148" s="126"/>
      <c r="H148" s="125"/>
      <c r="I148" s="125"/>
      <c r="J148" s="126"/>
      <c r="K148" s="125"/>
      <c r="L148" s="125"/>
      <c r="M148" s="126"/>
      <c r="N148" s="162"/>
      <c r="O148" s="162"/>
      <c r="P148" s="230"/>
      <c r="Q148" s="169"/>
      <c r="R148" s="169"/>
      <c r="S148" s="231"/>
      <c r="T148" s="125"/>
      <c r="U148" s="125"/>
      <c r="V148" s="126"/>
      <c r="W148" s="176"/>
      <c r="X148" s="176"/>
      <c r="Y148" s="232"/>
      <c r="Z148" s="181"/>
      <c r="AA148" s="181"/>
      <c r="AB148" s="233"/>
      <c r="AC148" s="233"/>
      <c r="AD148" s="126"/>
      <c r="AE148" s="125"/>
      <c r="AF148" s="125"/>
      <c r="AG148" s="126"/>
      <c r="AH148" s="126"/>
      <c r="AI148" s="126"/>
      <c r="AJ148" s="125"/>
      <c r="AK148" s="125"/>
      <c r="AL148" s="126"/>
      <c r="AM148" s="126"/>
      <c r="AN148" s="126"/>
      <c r="AO148" s="272"/>
      <c r="AP148" s="125"/>
      <c r="AQ148" s="126"/>
      <c r="AR148" s="126"/>
      <c r="AS148" s="126"/>
      <c r="AT148" s="125"/>
      <c r="AU148" s="125"/>
      <c r="AV148" s="126"/>
      <c r="AW148" s="126"/>
      <c r="AX148" s="126"/>
      <c r="AY148" s="126"/>
      <c r="AZ148" s="126"/>
      <c r="BA148" s="126"/>
      <c r="BB148" s="206"/>
      <c r="BC148" s="222">
        <f t="shared" si="68"/>
        <v>0</v>
      </c>
    </row>
    <row r="149" spans="1:55" ht="36.75" hidden="1" customHeight="1">
      <c r="A149" s="226"/>
      <c r="B149" s="355"/>
      <c r="C149" s="361"/>
      <c r="D149" s="188" t="s">
        <v>37</v>
      </c>
      <c r="E149" s="125"/>
      <c r="F149" s="272"/>
      <c r="G149" s="126"/>
      <c r="H149" s="125"/>
      <c r="I149" s="125"/>
      <c r="J149" s="126"/>
      <c r="K149" s="125"/>
      <c r="L149" s="125"/>
      <c r="M149" s="126"/>
      <c r="N149" s="162"/>
      <c r="O149" s="162"/>
      <c r="P149" s="230"/>
      <c r="Q149" s="169"/>
      <c r="R149" s="169"/>
      <c r="S149" s="231"/>
      <c r="T149" s="125"/>
      <c r="U149" s="125"/>
      <c r="V149" s="126"/>
      <c r="W149" s="176"/>
      <c r="X149" s="176"/>
      <c r="Y149" s="232"/>
      <c r="Z149" s="181"/>
      <c r="AA149" s="181"/>
      <c r="AB149" s="233"/>
      <c r="AC149" s="233"/>
      <c r="AD149" s="126"/>
      <c r="AE149" s="125"/>
      <c r="AF149" s="125"/>
      <c r="AG149" s="126"/>
      <c r="AH149" s="126"/>
      <c r="AI149" s="126"/>
      <c r="AJ149" s="125"/>
      <c r="AK149" s="125"/>
      <c r="AL149" s="126"/>
      <c r="AM149" s="126"/>
      <c r="AN149" s="126"/>
      <c r="AO149" s="272"/>
      <c r="AP149" s="125"/>
      <c r="AQ149" s="126"/>
      <c r="AR149" s="126"/>
      <c r="AS149" s="126"/>
      <c r="AT149" s="125"/>
      <c r="AU149" s="125"/>
      <c r="AV149" s="126"/>
      <c r="AW149" s="126"/>
      <c r="AX149" s="126"/>
      <c r="AY149" s="126"/>
      <c r="AZ149" s="126"/>
      <c r="BA149" s="126"/>
      <c r="BB149" s="206"/>
      <c r="BC149" s="222">
        <f t="shared" si="68"/>
        <v>0</v>
      </c>
    </row>
    <row r="150" spans="1:55" ht="36.75" hidden="1" customHeight="1">
      <c r="A150" s="226"/>
      <c r="B150" s="355"/>
      <c r="C150" s="361"/>
      <c r="D150" s="188" t="s">
        <v>2</v>
      </c>
      <c r="E150" s="125"/>
      <c r="F150" s="272"/>
      <c r="G150" s="126"/>
      <c r="H150" s="125"/>
      <c r="I150" s="125"/>
      <c r="J150" s="126"/>
      <c r="K150" s="125"/>
      <c r="L150" s="125"/>
      <c r="M150" s="126"/>
      <c r="N150" s="162"/>
      <c r="O150" s="162"/>
      <c r="P150" s="230"/>
      <c r="Q150" s="169"/>
      <c r="R150" s="169"/>
      <c r="S150" s="231"/>
      <c r="T150" s="125"/>
      <c r="U150" s="125"/>
      <c r="V150" s="126"/>
      <c r="W150" s="176"/>
      <c r="X150" s="176"/>
      <c r="Y150" s="232"/>
      <c r="Z150" s="181"/>
      <c r="AA150" s="181"/>
      <c r="AB150" s="233"/>
      <c r="AC150" s="233"/>
      <c r="AD150" s="126"/>
      <c r="AE150" s="125"/>
      <c r="AF150" s="125"/>
      <c r="AG150" s="126"/>
      <c r="AH150" s="126"/>
      <c r="AI150" s="126"/>
      <c r="AJ150" s="125"/>
      <c r="AK150" s="125"/>
      <c r="AL150" s="126"/>
      <c r="AM150" s="126"/>
      <c r="AN150" s="126"/>
      <c r="AO150" s="272"/>
      <c r="AP150" s="125"/>
      <c r="AQ150" s="126"/>
      <c r="AR150" s="126"/>
      <c r="AS150" s="126"/>
      <c r="AT150" s="125"/>
      <c r="AU150" s="125"/>
      <c r="AV150" s="126"/>
      <c r="AW150" s="126"/>
      <c r="AX150" s="126"/>
      <c r="AY150" s="126"/>
      <c r="AZ150" s="126"/>
      <c r="BA150" s="126"/>
      <c r="BB150" s="206"/>
      <c r="BC150" s="222">
        <f t="shared" si="68"/>
        <v>0</v>
      </c>
    </row>
    <row r="151" spans="1:55" ht="36.75" hidden="1" customHeight="1">
      <c r="A151" s="226"/>
      <c r="B151" s="355"/>
      <c r="C151" s="361"/>
      <c r="D151" s="188" t="s">
        <v>43</v>
      </c>
      <c r="E151" s="125"/>
      <c r="F151" s="272"/>
      <c r="G151" s="126"/>
      <c r="H151" s="125"/>
      <c r="I151" s="125"/>
      <c r="J151" s="126"/>
      <c r="K151" s="125"/>
      <c r="L151" s="125"/>
      <c r="M151" s="126"/>
      <c r="N151" s="162"/>
      <c r="O151" s="162"/>
      <c r="P151" s="230"/>
      <c r="Q151" s="169"/>
      <c r="R151" s="169"/>
      <c r="S151" s="231"/>
      <c r="T151" s="125"/>
      <c r="U151" s="125"/>
      <c r="V151" s="126"/>
      <c r="W151" s="176"/>
      <c r="X151" s="176"/>
      <c r="Y151" s="232"/>
      <c r="Z151" s="181"/>
      <c r="AA151" s="181"/>
      <c r="AB151" s="233"/>
      <c r="AC151" s="233"/>
      <c r="AD151" s="126"/>
      <c r="AE151" s="125"/>
      <c r="AF151" s="125"/>
      <c r="AG151" s="126"/>
      <c r="AH151" s="126"/>
      <c r="AI151" s="126"/>
      <c r="AJ151" s="125"/>
      <c r="AK151" s="125"/>
      <c r="AL151" s="126"/>
      <c r="AM151" s="126"/>
      <c r="AN151" s="126"/>
      <c r="AO151" s="272"/>
      <c r="AP151" s="125"/>
      <c r="AQ151" s="126"/>
      <c r="AR151" s="126"/>
      <c r="AS151" s="126"/>
      <c r="AT151" s="125"/>
      <c r="AU151" s="125"/>
      <c r="AV151" s="126"/>
      <c r="AW151" s="126"/>
      <c r="AX151" s="126"/>
      <c r="AY151" s="126"/>
      <c r="AZ151" s="126"/>
      <c r="BA151" s="126"/>
      <c r="BB151" s="206"/>
      <c r="BC151" s="222">
        <f t="shared" si="68"/>
        <v>0</v>
      </c>
    </row>
    <row r="152" spans="1:55" ht="36.75" hidden="1" customHeight="1">
      <c r="A152" s="226"/>
      <c r="B152" s="355"/>
      <c r="C152" s="361"/>
      <c r="D152" s="188" t="s">
        <v>270</v>
      </c>
      <c r="E152" s="125"/>
      <c r="F152" s="272"/>
      <c r="G152" s="126"/>
      <c r="H152" s="125"/>
      <c r="I152" s="125"/>
      <c r="J152" s="126"/>
      <c r="K152" s="125"/>
      <c r="L152" s="125"/>
      <c r="M152" s="126"/>
      <c r="N152" s="162"/>
      <c r="O152" s="162"/>
      <c r="P152" s="230"/>
      <c r="Q152" s="169"/>
      <c r="R152" s="169"/>
      <c r="S152" s="231"/>
      <c r="T152" s="125"/>
      <c r="U152" s="125"/>
      <c r="V152" s="126"/>
      <c r="W152" s="176"/>
      <c r="X152" s="176"/>
      <c r="Y152" s="232"/>
      <c r="Z152" s="181"/>
      <c r="AA152" s="181"/>
      <c r="AB152" s="233"/>
      <c r="AC152" s="233"/>
      <c r="AD152" s="126"/>
      <c r="AE152" s="125"/>
      <c r="AF152" s="125"/>
      <c r="AG152" s="126"/>
      <c r="AH152" s="126"/>
      <c r="AI152" s="126"/>
      <c r="AJ152" s="125"/>
      <c r="AK152" s="125"/>
      <c r="AL152" s="126"/>
      <c r="AM152" s="126"/>
      <c r="AN152" s="126"/>
      <c r="AO152" s="272"/>
      <c r="AP152" s="125"/>
      <c r="AQ152" s="126"/>
      <c r="AR152" s="126"/>
      <c r="AS152" s="126"/>
      <c r="AT152" s="125"/>
      <c r="AU152" s="125"/>
      <c r="AV152" s="126"/>
      <c r="AW152" s="126"/>
      <c r="AX152" s="126"/>
      <c r="AY152" s="126"/>
      <c r="AZ152" s="126"/>
      <c r="BA152" s="126"/>
      <c r="BB152" s="206"/>
      <c r="BC152" s="222">
        <f t="shared" si="68"/>
        <v>0</v>
      </c>
    </row>
    <row r="153" spans="1:55" s="267" customFormat="1" ht="22.5" customHeight="1">
      <c r="A153" s="381" t="s">
        <v>261</v>
      </c>
      <c r="B153" s="381"/>
      <c r="C153" s="381"/>
      <c r="D153" s="381"/>
      <c r="E153" s="381"/>
      <c r="F153" s="381"/>
      <c r="G153" s="381"/>
      <c r="H153" s="381"/>
      <c r="I153" s="381"/>
      <c r="J153" s="381"/>
      <c r="K153" s="381"/>
      <c r="L153" s="381"/>
      <c r="M153" s="381"/>
      <c r="N153" s="381"/>
      <c r="O153" s="381"/>
      <c r="P153" s="381"/>
      <c r="Q153" s="381"/>
      <c r="R153" s="381"/>
      <c r="S153" s="381"/>
      <c r="T153" s="381"/>
      <c r="U153" s="381"/>
      <c r="V153" s="381"/>
      <c r="W153" s="381"/>
      <c r="X153" s="381"/>
      <c r="Y153" s="381"/>
      <c r="Z153" s="381"/>
      <c r="AA153" s="381"/>
      <c r="AB153" s="381"/>
      <c r="AC153" s="381"/>
      <c r="AD153" s="381"/>
      <c r="AE153" s="381"/>
      <c r="AF153" s="381"/>
      <c r="AG153" s="381"/>
      <c r="AH153" s="381"/>
      <c r="AI153" s="381"/>
      <c r="AJ153" s="381"/>
      <c r="AK153" s="381"/>
      <c r="AL153" s="381"/>
      <c r="AM153" s="381"/>
      <c r="AN153" s="381"/>
      <c r="AO153" s="381"/>
      <c r="AP153" s="381"/>
      <c r="AQ153" s="381"/>
      <c r="AR153" s="381"/>
      <c r="AS153" s="381"/>
      <c r="AT153" s="381"/>
      <c r="AU153" s="381"/>
      <c r="AV153" s="381"/>
      <c r="AW153" s="381"/>
      <c r="AX153" s="381"/>
      <c r="AY153" s="381"/>
      <c r="AZ153" s="381"/>
      <c r="BA153" s="381"/>
      <c r="BB153" s="381"/>
      <c r="BC153" s="266">
        <f t="shared" si="68"/>
        <v>0</v>
      </c>
    </row>
    <row r="154" spans="1:55" ht="18.75" customHeight="1">
      <c r="A154" s="361" t="s">
        <v>327</v>
      </c>
      <c r="B154" s="361"/>
      <c r="C154" s="361"/>
      <c r="D154" s="195" t="s">
        <v>41</v>
      </c>
      <c r="E154" s="128">
        <f>E155+E156+E157</f>
        <v>18400.5</v>
      </c>
      <c r="F154" s="263">
        <f>F156+F157</f>
        <v>12042.58</v>
      </c>
      <c r="G154" s="122">
        <f t="shared" ref="G154:G173" si="89">F154/E154*100</f>
        <v>65.447025896035441</v>
      </c>
      <c r="H154" s="128">
        <f t="shared" ref="H154:BA154" si="90">H155+H156+H157</f>
        <v>12</v>
      </c>
      <c r="I154" s="128">
        <f t="shared" si="90"/>
        <v>12</v>
      </c>
      <c r="J154" s="128">
        <f t="shared" si="90"/>
        <v>0</v>
      </c>
      <c r="K154" s="128">
        <f t="shared" si="90"/>
        <v>1279.9000000000001</v>
      </c>
      <c r="L154" s="128">
        <f t="shared" si="90"/>
        <v>1279.9000000000001</v>
      </c>
      <c r="M154" s="128">
        <f t="shared" si="90"/>
        <v>0</v>
      </c>
      <c r="N154" s="160">
        <f t="shared" si="90"/>
        <v>1336.1</v>
      </c>
      <c r="O154" s="160">
        <f t="shared" si="90"/>
        <v>1336.1</v>
      </c>
      <c r="P154" s="160">
        <f t="shared" si="90"/>
        <v>0</v>
      </c>
      <c r="Q154" s="167">
        <f t="shared" si="90"/>
        <v>1952.3</v>
      </c>
      <c r="R154" s="167">
        <f t="shared" si="90"/>
        <v>1937.3</v>
      </c>
      <c r="S154" s="167">
        <f t="shared" si="90"/>
        <v>0</v>
      </c>
      <c r="T154" s="128">
        <f t="shared" si="90"/>
        <v>3783.2</v>
      </c>
      <c r="U154" s="128">
        <f t="shared" si="90"/>
        <v>3783.2</v>
      </c>
      <c r="V154" s="128">
        <f t="shared" si="90"/>
        <v>0</v>
      </c>
      <c r="W154" s="174">
        <f t="shared" si="90"/>
        <v>1053.5999999999999</v>
      </c>
      <c r="X154" s="174">
        <f t="shared" si="90"/>
        <v>1053.5999999999999</v>
      </c>
      <c r="Y154" s="174">
        <f t="shared" si="90"/>
        <v>0</v>
      </c>
      <c r="Z154" s="179">
        <f>Z155+Z156+Z157</f>
        <v>2590.48</v>
      </c>
      <c r="AA154" s="179">
        <f t="shared" si="90"/>
        <v>2590.48</v>
      </c>
      <c r="AB154" s="179">
        <f t="shared" si="90"/>
        <v>0</v>
      </c>
      <c r="AC154" s="179">
        <f t="shared" si="90"/>
        <v>0</v>
      </c>
      <c r="AD154" s="128">
        <f t="shared" si="90"/>
        <v>0</v>
      </c>
      <c r="AE154" s="128">
        <f t="shared" si="90"/>
        <v>386.02</v>
      </c>
      <c r="AF154" s="128">
        <f t="shared" si="90"/>
        <v>0</v>
      </c>
      <c r="AG154" s="128">
        <f t="shared" si="90"/>
        <v>0</v>
      </c>
      <c r="AH154" s="128">
        <f t="shared" si="90"/>
        <v>0</v>
      </c>
      <c r="AI154" s="128">
        <f t="shared" si="90"/>
        <v>0</v>
      </c>
      <c r="AJ154" s="128">
        <f t="shared" si="90"/>
        <v>60</v>
      </c>
      <c r="AK154" s="128">
        <f t="shared" si="90"/>
        <v>0</v>
      </c>
      <c r="AL154" s="128">
        <f t="shared" si="90"/>
        <v>0</v>
      </c>
      <c r="AM154" s="128">
        <f t="shared" si="90"/>
        <v>0</v>
      </c>
      <c r="AN154" s="128">
        <f t="shared" si="90"/>
        <v>0</v>
      </c>
      <c r="AO154" s="273">
        <f t="shared" si="90"/>
        <v>2525.1</v>
      </c>
      <c r="AP154" s="128">
        <f t="shared" si="90"/>
        <v>0</v>
      </c>
      <c r="AQ154" s="128">
        <f t="shared" si="90"/>
        <v>0</v>
      </c>
      <c r="AR154" s="128">
        <f t="shared" si="90"/>
        <v>0</v>
      </c>
      <c r="AS154" s="128">
        <f t="shared" si="90"/>
        <v>0</v>
      </c>
      <c r="AT154" s="128">
        <f t="shared" si="90"/>
        <v>30</v>
      </c>
      <c r="AU154" s="128">
        <f t="shared" si="90"/>
        <v>0</v>
      </c>
      <c r="AV154" s="128">
        <f t="shared" si="90"/>
        <v>0</v>
      </c>
      <c r="AW154" s="128">
        <f t="shared" si="90"/>
        <v>0</v>
      </c>
      <c r="AX154" s="128">
        <f t="shared" si="90"/>
        <v>0</v>
      </c>
      <c r="AY154" s="128">
        <f t="shared" si="90"/>
        <v>30</v>
      </c>
      <c r="AZ154" s="128">
        <f t="shared" si="90"/>
        <v>0</v>
      </c>
      <c r="BA154" s="128">
        <f t="shared" si="90"/>
        <v>0</v>
      </c>
      <c r="BB154" s="353"/>
      <c r="BC154" s="222">
        <f>H154+K154+N154+Q154+T154+W154+Z154+AE154+AJ154+AO154+AT154+AY154-12</f>
        <v>15026.7</v>
      </c>
    </row>
    <row r="155" spans="1:55" hidden="1">
      <c r="A155" s="361"/>
      <c r="B155" s="361"/>
      <c r="C155" s="361"/>
      <c r="D155" s="188" t="s">
        <v>37</v>
      </c>
      <c r="E155" s="127"/>
      <c r="F155" s="263">
        <f t="shared" ref="F155:F171" si="91">I155+L155+O155+R155+U155+X155+AC155+AH155+AM155+AR155+AW155+AZ155</f>
        <v>0</v>
      </c>
      <c r="G155" s="122" t="e">
        <f t="shared" si="89"/>
        <v>#DIV/0!</v>
      </c>
      <c r="H155" s="127"/>
      <c r="I155" s="127"/>
      <c r="J155" s="127"/>
      <c r="K155" s="127"/>
      <c r="L155" s="127"/>
      <c r="M155" s="127"/>
      <c r="N155" s="161"/>
      <c r="O155" s="161"/>
      <c r="P155" s="161"/>
      <c r="Q155" s="168"/>
      <c r="R155" s="168"/>
      <c r="S155" s="168"/>
      <c r="T155" s="127"/>
      <c r="U155" s="127"/>
      <c r="V155" s="127"/>
      <c r="W155" s="175"/>
      <c r="X155" s="175"/>
      <c r="Y155" s="175"/>
      <c r="Z155" s="180"/>
      <c r="AA155" s="180"/>
      <c r="AB155" s="180"/>
      <c r="AC155" s="180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274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353"/>
      <c r="BC155" s="222">
        <f t="shared" si="68"/>
        <v>0</v>
      </c>
    </row>
    <row r="156" spans="1:55" ht="31.95" customHeight="1">
      <c r="A156" s="361"/>
      <c r="B156" s="361"/>
      <c r="C156" s="361"/>
      <c r="D156" s="188" t="s">
        <v>2</v>
      </c>
      <c r="E156" s="127">
        <f>E45+E109</f>
        <v>1085.8</v>
      </c>
      <c r="F156" s="274">
        <f>F45+F90</f>
        <v>749.78</v>
      </c>
      <c r="G156" s="122">
        <f t="shared" si="89"/>
        <v>69.05323263952846</v>
      </c>
      <c r="H156" s="127">
        <f t="shared" ref="H156:BA156" si="92">H45</f>
        <v>0</v>
      </c>
      <c r="I156" s="127">
        <f t="shared" si="92"/>
        <v>0</v>
      </c>
      <c r="J156" s="127">
        <f t="shared" si="92"/>
        <v>0</v>
      </c>
      <c r="K156" s="127">
        <f t="shared" si="92"/>
        <v>0</v>
      </c>
      <c r="L156" s="127">
        <f t="shared" si="92"/>
        <v>0</v>
      </c>
      <c r="M156" s="127">
        <f t="shared" si="92"/>
        <v>0</v>
      </c>
      <c r="N156" s="161">
        <f t="shared" si="92"/>
        <v>0</v>
      </c>
      <c r="O156" s="161">
        <f t="shared" si="92"/>
        <v>0</v>
      </c>
      <c r="P156" s="161">
        <f t="shared" si="92"/>
        <v>0</v>
      </c>
      <c r="Q156" s="168">
        <f t="shared" si="92"/>
        <v>300</v>
      </c>
      <c r="R156" s="168">
        <f t="shared" si="92"/>
        <v>300</v>
      </c>
      <c r="S156" s="168">
        <f t="shared" si="92"/>
        <v>0</v>
      </c>
      <c r="T156" s="127">
        <f t="shared" si="92"/>
        <v>0</v>
      </c>
      <c r="U156" s="127">
        <f t="shared" si="92"/>
        <v>0</v>
      </c>
      <c r="V156" s="127">
        <f t="shared" si="92"/>
        <v>0</v>
      </c>
      <c r="W156" s="175">
        <f>W45</f>
        <v>270.39999999999998</v>
      </c>
      <c r="X156" s="175">
        <f t="shared" si="92"/>
        <v>270.39999999999998</v>
      </c>
      <c r="Y156" s="175">
        <f t="shared" si="92"/>
        <v>0</v>
      </c>
      <c r="Z156" s="180">
        <f t="shared" si="92"/>
        <v>129.38</v>
      </c>
      <c r="AA156" s="180">
        <f t="shared" si="92"/>
        <v>129.38</v>
      </c>
      <c r="AB156" s="180">
        <f t="shared" si="92"/>
        <v>0</v>
      </c>
      <c r="AC156" s="180">
        <f t="shared" si="92"/>
        <v>0</v>
      </c>
      <c r="AD156" s="127">
        <f t="shared" si="92"/>
        <v>0</v>
      </c>
      <c r="AE156" s="127">
        <f t="shared" si="92"/>
        <v>336.02</v>
      </c>
      <c r="AF156" s="127">
        <f t="shared" si="92"/>
        <v>0</v>
      </c>
      <c r="AG156" s="127">
        <f t="shared" si="92"/>
        <v>0</v>
      </c>
      <c r="AH156" s="127">
        <f t="shared" si="92"/>
        <v>0</v>
      </c>
      <c r="AI156" s="127">
        <f t="shared" si="92"/>
        <v>0</v>
      </c>
      <c r="AJ156" s="127">
        <f t="shared" si="92"/>
        <v>0</v>
      </c>
      <c r="AK156" s="127">
        <f t="shared" si="92"/>
        <v>0</v>
      </c>
      <c r="AL156" s="127">
        <f t="shared" si="92"/>
        <v>0</v>
      </c>
      <c r="AM156" s="127">
        <f t="shared" si="92"/>
        <v>0</v>
      </c>
      <c r="AN156" s="127">
        <f t="shared" si="92"/>
        <v>0</v>
      </c>
      <c r="AO156" s="274">
        <f t="shared" si="92"/>
        <v>0</v>
      </c>
      <c r="AP156" s="127">
        <f t="shared" si="92"/>
        <v>0</v>
      </c>
      <c r="AQ156" s="127">
        <f t="shared" si="92"/>
        <v>0</v>
      </c>
      <c r="AR156" s="127">
        <f t="shared" si="92"/>
        <v>0</v>
      </c>
      <c r="AS156" s="127">
        <f t="shared" si="92"/>
        <v>0</v>
      </c>
      <c r="AT156" s="127">
        <f t="shared" si="92"/>
        <v>0</v>
      </c>
      <c r="AU156" s="127">
        <f t="shared" si="92"/>
        <v>0</v>
      </c>
      <c r="AV156" s="127">
        <f t="shared" si="92"/>
        <v>0</v>
      </c>
      <c r="AW156" s="127">
        <f t="shared" si="92"/>
        <v>0</v>
      </c>
      <c r="AX156" s="127">
        <f t="shared" si="92"/>
        <v>0</v>
      </c>
      <c r="AY156" s="127">
        <f t="shared" si="92"/>
        <v>0</v>
      </c>
      <c r="AZ156" s="127">
        <f t="shared" si="92"/>
        <v>0</v>
      </c>
      <c r="BA156" s="127">
        <f t="shared" si="92"/>
        <v>0</v>
      </c>
      <c r="BB156" s="353"/>
      <c r="BC156" s="222">
        <f>H156+K156+N156+Q156+T156+W156+Z156+AE156+AJ156+AO156+AT156+AY156</f>
        <v>1035.8</v>
      </c>
    </row>
    <row r="157" spans="1:55" ht="20.25" customHeight="1">
      <c r="A157" s="361"/>
      <c r="B157" s="361"/>
      <c r="C157" s="361"/>
      <c r="D157" s="188" t="s">
        <v>43</v>
      </c>
      <c r="E157" s="127">
        <f>E46+E102+E105+E111</f>
        <v>17314.7</v>
      </c>
      <c r="F157" s="274">
        <f>F46+F102+F105</f>
        <v>11292.8</v>
      </c>
      <c r="G157" s="122">
        <f t="shared" si="89"/>
        <v>65.22088167857369</v>
      </c>
      <c r="H157" s="127">
        <f>H46+H102+H105</f>
        <v>12</v>
      </c>
      <c r="I157" s="127">
        <f>I46+I102+I105</f>
        <v>12</v>
      </c>
      <c r="J157" s="127">
        <f t="shared" ref="J157:P157" si="93">J46+J104+J102</f>
        <v>0</v>
      </c>
      <c r="K157" s="127">
        <f t="shared" si="93"/>
        <v>1279.9000000000001</v>
      </c>
      <c r="L157" s="127">
        <f t="shared" si="93"/>
        <v>1279.9000000000001</v>
      </c>
      <c r="M157" s="127">
        <f t="shared" si="93"/>
        <v>0</v>
      </c>
      <c r="N157" s="161">
        <f t="shared" si="93"/>
        <v>1336.1</v>
      </c>
      <c r="O157" s="161">
        <f t="shared" si="93"/>
        <v>1336.1</v>
      </c>
      <c r="P157" s="161">
        <f t="shared" si="93"/>
        <v>0</v>
      </c>
      <c r="Q157" s="168">
        <f>Q46+Q102+Q109</f>
        <v>1652.3</v>
      </c>
      <c r="R157" s="168">
        <f>R46+R102</f>
        <v>1637.3</v>
      </c>
      <c r="S157" s="168">
        <f>S46+S104+S102</f>
        <v>0</v>
      </c>
      <c r="T157" s="127">
        <f>T46+T104+T102</f>
        <v>3783.2</v>
      </c>
      <c r="U157" s="127">
        <f>U46+U104+U102</f>
        <v>3783.2</v>
      </c>
      <c r="V157" s="127">
        <f>V46+V104+V102</f>
        <v>0</v>
      </c>
      <c r="W157" s="175">
        <f>W46+W104+W102+W107</f>
        <v>783.2</v>
      </c>
      <c r="X157" s="175">
        <f t="shared" ref="X157:AI157" si="94">X46+X104+X102</f>
        <v>783.2</v>
      </c>
      <c r="Y157" s="175">
        <f t="shared" si="94"/>
        <v>0</v>
      </c>
      <c r="Z157" s="180">
        <f t="shared" si="94"/>
        <v>2461.1</v>
      </c>
      <c r="AA157" s="180">
        <f t="shared" si="94"/>
        <v>2461.1</v>
      </c>
      <c r="AB157" s="180">
        <f t="shared" si="94"/>
        <v>0</v>
      </c>
      <c r="AC157" s="180">
        <f t="shared" si="94"/>
        <v>0</v>
      </c>
      <c r="AD157" s="127">
        <f t="shared" si="94"/>
        <v>0</v>
      </c>
      <c r="AE157" s="127">
        <f t="shared" si="94"/>
        <v>50</v>
      </c>
      <c r="AF157" s="127">
        <f t="shared" si="94"/>
        <v>0</v>
      </c>
      <c r="AG157" s="127">
        <f t="shared" si="94"/>
        <v>0</v>
      </c>
      <c r="AH157" s="127">
        <f t="shared" si="94"/>
        <v>0</v>
      </c>
      <c r="AI157" s="127">
        <f t="shared" si="94"/>
        <v>0</v>
      </c>
      <c r="AJ157" s="127">
        <f>AJ46+AJ102</f>
        <v>60</v>
      </c>
      <c r="AK157" s="127">
        <f t="shared" ref="AK157:BA157" si="95">AK46+AK104+AK102</f>
        <v>0</v>
      </c>
      <c r="AL157" s="127">
        <f t="shared" si="95"/>
        <v>0</v>
      </c>
      <c r="AM157" s="127">
        <f t="shared" si="95"/>
        <v>0</v>
      </c>
      <c r="AN157" s="127">
        <f t="shared" si="95"/>
        <v>0</v>
      </c>
      <c r="AO157" s="274">
        <f t="shared" si="95"/>
        <v>2525.1</v>
      </c>
      <c r="AP157" s="127">
        <f t="shared" si="95"/>
        <v>0</v>
      </c>
      <c r="AQ157" s="127">
        <f t="shared" si="95"/>
        <v>0</v>
      </c>
      <c r="AR157" s="127">
        <f t="shared" si="95"/>
        <v>0</v>
      </c>
      <c r="AS157" s="127">
        <f t="shared" si="95"/>
        <v>0</v>
      </c>
      <c r="AT157" s="127">
        <f t="shared" si="95"/>
        <v>30</v>
      </c>
      <c r="AU157" s="127">
        <f t="shared" si="95"/>
        <v>0</v>
      </c>
      <c r="AV157" s="127">
        <f t="shared" si="95"/>
        <v>0</v>
      </c>
      <c r="AW157" s="127">
        <f t="shared" si="95"/>
        <v>0</v>
      </c>
      <c r="AX157" s="127">
        <f t="shared" si="95"/>
        <v>0</v>
      </c>
      <c r="AY157" s="127">
        <f t="shared" si="95"/>
        <v>30</v>
      </c>
      <c r="AZ157" s="127">
        <f t="shared" si="95"/>
        <v>0</v>
      </c>
      <c r="BA157" s="127">
        <f t="shared" si="95"/>
        <v>0</v>
      </c>
      <c r="BB157" s="353"/>
      <c r="BC157" s="222">
        <f>H157+K157+N157+Q157+T157+W157+Z157+AE157+AJ157+AO157+AT157+AY157-12</f>
        <v>13990.900000000001</v>
      </c>
    </row>
    <row r="158" spans="1:55" ht="54" customHeight="1">
      <c r="A158" s="361"/>
      <c r="B158" s="361"/>
      <c r="C158" s="361"/>
      <c r="D158" s="188" t="s">
        <v>357</v>
      </c>
      <c r="E158" s="127"/>
      <c r="F158" s="263">
        <f t="shared" si="91"/>
        <v>0</v>
      </c>
      <c r="G158" s="122" t="e">
        <f t="shared" si="89"/>
        <v>#DIV/0!</v>
      </c>
      <c r="H158" s="127"/>
      <c r="I158" s="127"/>
      <c r="J158" s="127"/>
      <c r="K158" s="127"/>
      <c r="L158" s="127"/>
      <c r="M158" s="127"/>
      <c r="N158" s="161"/>
      <c r="O158" s="161"/>
      <c r="P158" s="161"/>
      <c r="Q158" s="168"/>
      <c r="R158" s="168"/>
      <c r="S158" s="168"/>
      <c r="T158" s="127"/>
      <c r="U158" s="127"/>
      <c r="V158" s="127"/>
      <c r="W158" s="175"/>
      <c r="X158" s="175"/>
      <c r="Y158" s="175"/>
      <c r="Z158" s="180"/>
      <c r="AA158" s="180"/>
      <c r="AB158" s="180"/>
      <c r="AC158" s="180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274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353"/>
      <c r="BC158" s="222">
        <f t="shared" si="68"/>
        <v>0</v>
      </c>
    </row>
    <row r="159" spans="1:55" ht="15" customHeight="1">
      <c r="A159" s="361" t="s">
        <v>328</v>
      </c>
      <c r="B159" s="361"/>
      <c r="C159" s="361"/>
      <c r="D159" s="195" t="s">
        <v>41</v>
      </c>
      <c r="E159" s="121">
        <f>H159+K159+N159+Q159+T159+W159+Z159+AE159+AJ159+AO159+AT159+AY159</f>
        <v>56847.680699999997</v>
      </c>
      <c r="F159" s="263">
        <f>I159+L159+O159+R159+U159+X159+AC159+AH159+AM159+AR159+AW159+AZ159+AA159</f>
        <v>14944.193300000003</v>
      </c>
      <c r="G159" s="122">
        <f t="shared" si="89"/>
        <v>26.288131927253811</v>
      </c>
      <c r="H159" s="121">
        <f>H162</f>
        <v>3499.8</v>
      </c>
      <c r="I159" s="121">
        <f>I162</f>
        <v>3499.8</v>
      </c>
      <c r="J159" s="128"/>
      <c r="K159" s="128">
        <f>K162</f>
        <v>17.899999999999999</v>
      </c>
      <c r="L159" s="128">
        <f>L162</f>
        <v>17.899999999999999</v>
      </c>
      <c r="M159" s="128"/>
      <c r="N159" s="160"/>
      <c r="O159" s="160"/>
      <c r="P159" s="160"/>
      <c r="Q159" s="167">
        <f>Q162</f>
        <v>-17.899999999999999</v>
      </c>
      <c r="R159" s="167"/>
      <c r="S159" s="167"/>
      <c r="T159" s="128">
        <f>T162</f>
        <v>3597.4</v>
      </c>
      <c r="U159" s="128">
        <f>U162</f>
        <v>3579.5</v>
      </c>
      <c r="V159" s="128"/>
      <c r="W159" s="174">
        <f>W162</f>
        <v>3611.2</v>
      </c>
      <c r="X159" s="174">
        <f>X162</f>
        <v>3611.2</v>
      </c>
      <c r="Y159" s="174"/>
      <c r="Z159" s="179">
        <f>Z162</f>
        <v>4235.7933000000003</v>
      </c>
      <c r="AA159" s="179">
        <f>AA162</f>
        <v>4235.7933000000003</v>
      </c>
      <c r="AB159" s="179"/>
      <c r="AC159" s="179"/>
      <c r="AD159" s="128"/>
      <c r="AE159" s="128"/>
      <c r="AF159" s="128"/>
      <c r="AG159" s="128"/>
      <c r="AH159" s="128"/>
      <c r="AI159" s="128"/>
      <c r="AJ159" s="128">
        <f>AJ162</f>
        <v>2887</v>
      </c>
      <c r="AK159" s="128"/>
      <c r="AL159" s="128"/>
      <c r="AM159" s="128"/>
      <c r="AN159" s="128"/>
      <c r="AO159" s="273">
        <f>AO160+AO161+AO162</f>
        <v>39016.487399999998</v>
      </c>
      <c r="AP159" s="128">
        <f t="shared" ref="AP159:BA159" si="96">AP160+AP161+AP162</f>
        <v>0</v>
      </c>
      <c r="AQ159" s="128">
        <f t="shared" si="96"/>
        <v>0</v>
      </c>
      <c r="AR159" s="128">
        <f t="shared" si="96"/>
        <v>0</v>
      </c>
      <c r="AS159" s="128">
        <f t="shared" si="96"/>
        <v>0</v>
      </c>
      <c r="AT159" s="128">
        <f t="shared" si="96"/>
        <v>0</v>
      </c>
      <c r="AU159" s="128">
        <f t="shared" si="96"/>
        <v>0</v>
      </c>
      <c r="AV159" s="128">
        <f t="shared" si="96"/>
        <v>0</v>
      </c>
      <c r="AW159" s="128">
        <f t="shared" si="96"/>
        <v>0</v>
      </c>
      <c r="AX159" s="128">
        <f t="shared" si="96"/>
        <v>0</v>
      </c>
      <c r="AY159" s="128">
        <f t="shared" si="96"/>
        <v>0</v>
      </c>
      <c r="AZ159" s="128">
        <f t="shared" si="96"/>
        <v>0</v>
      </c>
      <c r="BA159" s="128">
        <f t="shared" si="96"/>
        <v>0</v>
      </c>
      <c r="BB159" s="353"/>
      <c r="BC159" s="222">
        <f t="shared" si="68"/>
        <v>56847.680699999997</v>
      </c>
    </row>
    <row r="160" spans="1:55" hidden="1">
      <c r="A160" s="361"/>
      <c r="B160" s="361"/>
      <c r="C160" s="361"/>
      <c r="D160" s="188" t="s">
        <v>37</v>
      </c>
      <c r="E160" s="121">
        <f t="shared" ref="E160:E163" si="97">H160+K160+N160+Q160+T160+W160+Z160+AE160+AJ160+AO160+AT160+AY160</f>
        <v>12</v>
      </c>
      <c r="F160" s="263">
        <f t="shared" si="91"/>
        <v>0</v>
      </c>
      <c r="G160" s="122">
        <f t="shared" si="89"/>
        <v>0</v>
      </c>
      <c r="H160" s="121">
        <f>H98+H105</f>
        <v>12</v>
      </c>
      <c r="I160" s="122"/>
      <c r="J160" s="127"/>
      <c r="K160" s="127"/>
      <c r="L160" s="127"/>
      <c r="M160" s="127"/>
      <c r="N160" s="161"/>
      <c r="O160" s="161"/>
      <c r="P160" s="161"/>
      <c r="Q160" s="168"/>
      <c r="R160" s="168"/>
      <c r="S160" s="168"/>
      <c r="T160" s="127"/>
      <c r="U160" s="127"/>
      <c r="V160" s="127"/>
      <c r="W160" s="175"/>
      <c r="X160" s="175"/>
      <c r="Y160" s="175"/>
      <c r="Z160" s="180"/>
      <c r="AA160" s="180"/>
      <c r="AB160" s="180"/>
      <c r="AC160" s="180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274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353"/>
      <c r="BC160" s="222">
        <f t="shared" si="68"/>
        <v>12</v>
      </c>
    </row>
    <row r="161" spans="1:55" ht="32.4" hidden="1" customHeight="1">
      <c r="A161" s="361"/>
      <c r="B161" s="361"/>
      <c r="C161" s="361"/>
      <c r="D161" s="188" t="s">
        <v>2</v>
      </c>
      <c r="E161" s="121">
        <f t="shared" si="97"/>
        <v>3511.8</v>
      </c>
      <c r="F161" s="263">
        <f t="shared" si="91"/>
        <v>0</v>
      </c>
      <c r="G161" s="122">
        <f t="shared" si="89"/>
        <v>0</v>
      </c>
      <c r="H161" s="121">
        <f>H99+H112</f>
        <v>3511.8</v>
      </c>
      <c r="I161" s="122"/>
      <c r="J161" s="127"/>
      <c r="K161" s="127"/>
      <c r="L161" s="127"/>
      <c r="M161" s="127"/>
      <c r="N161" s="161"/>
      <c r="O161" s="161"/>
      <c r="P161" s="161"/>
      <c r="Q161" s="168"/>
      <c r="R161" s="168"/>
      <c r="S161" s="168"/>
      <c r="T161" s="127"/>
      <c r="U161" s="127"/>
      <c r="V161" s="127"/>
      <c r="W161" s="175"/>
      <c r="X161" s="175"/>
      <c r="Y161" s="175"/>
      <c r="Z161" s="180"/>
      <c r="AA161" s="180"/>
      <c r="AB161" s="180"/>
      <c r="AC161" s="180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274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353"/>
      <c r="BC161" s="222">
        <f t="shared" si="68"/>
        <v>3511.8</v>
      </c>
    </row>
    <row r="162" spans="1:55" ht="20.399999999999999" customHeight="1">
      <c r="A162" s="361"/>
      <c r="B162" s="361"/>
      <c r="C162" s="361"/>
      <c r="D162" s="188" t="s">
        <v>43</v>
      </c>
      <c r="E162" s="121">
        <f>H162+K162+N162+Q162+T162+W162+Z162+AE162+AJ162+AO162+AT162+AY162</f>
        <v>56847.680699999997</v>
      </c>
      <c r="F162" s="263">
        <f>I162+L162+O162+R162+U162+X162+AC162+AH162+AM162+AR162+AW162+AZ162+AA162</f>
        <v>14944.193300000003</v>
      </c>
      <c r="G162" s="122">
        <f>F162/E162*100</f>
        <v>26.288131927253811</v>
      </c>
      <c r="H162" s="121">
        <f>H100</f>
        <v>3499.8</v>
      </c>
      <c r="I162" s="121">
        <f>I100</f>
        <v>3499.8</v>
      </c>
      <c r="J162" s="127"/>
      <c r="K162" s="127">
        <f>K95</f>
        <v>17.899999999999999</v>
      </c>
      <c r="L162" s="127">
        <f>L95</f>
        <v>17.899999999999999</v>
      </c>
      <c r="M162" s="127"/>
      <c r="N162" s="161"/>
      <c r="O162" s="161"/>
      <c r="P162" s="161"/>
      <c r="Q162" s="168">
        <f>Q95</f>
        <v>-17.899999999999999</v>
      </c>
      <c r="R162" s="168"/>
      <c r="S162" s="168"/>
      <c r="T162" s="127">
        <f>T100</f>
        <v>3597.4</v>
      </c>
      <c r="U162" s="127">
        <f>U100+U95</f>
        <v>3579.5</v>
      </c>
      <c r="V162" s="127"/>
      <c r="W162" s="175">
        <f>W100</f>
        <v>3611.2</v>
      </c>
      <c r="X162" s="175">
        <f>X100</f>
        <v>3611.2</v>
      </c>
      <c r="Y162" s="175"/>
      <c r="Z162" s="180">
        <f>Z100</f>
        <v>4235.7933000000003</v>
      </c>
      <c r="AA162" s="180">
        <f>AA100</f>
        <v>4235.7933000000003</v>
      </c>
      <c r="AB162" s="180"/>
      <c r="AC162" s="180"/>
      <c r="AD162" s="127"/>
      <c r="AE162" s="127"/>
      <c r="AF162" s="127"/>
      <c r="AG162" s="127"/>
      <c r="AH162" s="127"/>
      <c r="AI162" s="127"/>
      <c r="AJ162" s="127">
        <f>AJ106</f>
        <v>2887</v>
      </c>
      <c r="AK162" s="127"/>
      <c r="AL162" s="127"/>
      <c r="AM162" s="127"/>
      <c r="AN162" s="127"/>
      <c r="AO162" s="274">
        <f>AO100</f>
        <v>39016.487399999998</v>
      </c>
      <c r="AP162" s="127"/>
      <c r="AQ162" s="127"/>
      <c r="AR162" s="127"/>
      <c r="AS162" s="127"/>
      <c r="AT162" s="127"/>
      <c r="AU162" s="127"/>
      <c r="AV162" s="127"/>
      <c r="AW162" s="127"/>
      <c r="AX162" s="127"/>
      <c r="AY162" s="127">
        <f>AY95</f>
        <v>0</v>
      </c>
      <c r="AZ162" s="127"/>
      <c r="BA162" s="127"/>
      <c r="BB162" s="353"/>
      <c r="BC162" s="222">
        <f t="shared" si="68"/>
        <v>56847.680699999997</v>
      </c>
    </row>
    <row r="163" spans="1:55" ht="31.2" hidden="1" customHeight="1">
      <c r="A163" s="361"/>
      <c r="B163" s="361"/>
      <c r="C163" s="361"/>
      <c r="D163" s="188" t="s">
        <v>270</v>
      </c>
      <c r="E163" s="128">
        <f t="shared" si="97"/>
        <v>0</v>
      </c>
      <c r="F163" s="263">
        <f t="shared" si="91"/>
        <v>0</v>
      </c>
      <c r="G163" s="122" t="e">
        <f t="shared" si="89"/>
        <v>#DIV/0!</v>
      </c>
      <c r="H163" s="121">
        <f>H101</f>
        <v>0</v>
      </c>
      <c r="I163" s="127"/>
      <c r="J163" s="127"/>
      <c r="K163" s="127"/>
      <c r="L163" s="127"/>
      <c r="M163" s="127"/>
      <c r="N163" s="161"/>
      <c r="O163" s="161"/>
      <c r="P163" s="161"/>
      <c r="Q163" s="168"/>
      <c r="R163" s="168"/>
      <c r="S163" s="168"/>
      <c r="T163" s="127"/>
      <c r="U163" s="127"/>
      <c r="V163" s="127"/>
      <c r="W163" s="175"/>
      <c r="X163" s="175"/>
      <c r="Y163" s="175"/>
      <c r="Z163" s="180"/>
      <c r="AA163" s="180"/>
      <c r="AB163" s="180"/>
      <c r="AC163" s="180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274"/>
      <c r="AP163" s="127"/>
      <c r="AQ163" s="127"/>
      <c r="AR163" s="127"/>
      <c r="AS163" s="127"/>
      <c r="AT163" s="127"/>
      <c r="AU163" s="127"/>
      <c r="AV163" s="127"/>
      <c r="AW163" s="127"/>
      <c r="AX163" s="127"/>
      <c r="AY163" s="127"/>
      <c r="AZ163" s="127"/>
      <c r="BA163" s="127"/>
      <c r="BB163" s="353"/>
      <c r="BC163" s="222">
        <f t="shared" si="68"/>
        <v>0</v>
      </c>
    </row>
    <row r="164" spans="1:55" ht="21" customHeight="1">
      <c r="A164" s="361" t="s">
        <v>329</v>
      </c>
      <c r="B164" s="361"/>
      <c r="C164" s="361"/>
      <c r="D164" s="195" t="s">
        <v>41</v>
      </c>
      <c r="E164" s="121">
        <f>E165+E166+E167+E168</f>
        <v>106112.97966999999</v>
      </c>
      <c r="F164" s="263">
        <f>I164+L164+O164+R164+U164+X164+AC164+AH164+AM164+AR164+AW164+AZ164+AA164</f>
        <v>65525.632670000006</v>
      </c>
      <c r="G164" s="122">
        <f t="shared" si="89"/>
        <v>61.75081773575458</v>
      </c>
      <c r="H164" s="128">
        <f t="shared" ref="H164:BA164" si="98">H165+H166+H167+H168</f>
        <v>5976.2</v>
      </c>
      <c r="I164" s="128">
        <f t="shared" si="98"/>
        <v>5976.2</v>
      </c>
      <c r="J164" s="128">
        <f t="shared" si="98"/>
        <v>0</v>
      </c>
      <c r="K164" s="128">
        <f t="shared" si="98"/>
        <v>9397.6999999999989</v>
      </c>
      <c r="L164" s="128">
        <f t="shared" si="98"/>
        <v>9397.6999999999989</v>
      </c>
      <c r="M164" s="128">
        <f t="shared" si="98"/>
        <v>0</v>
      </c>
      <c r="N164" s="160">
        <f t="shared" si="98"/>
        <v>9399.1</v>
      </c>
      <c r="O164" s="160">
        <f t="shared" si="98"/>
        <v>9399.1</v>
      </c>
      <c r="P164" s="160">
        <f t="shared" si="98"/>
        <v>0</v>
      </c>
      <c r="Q164" s="167">
        <f t="shared" si="98"/>
        <v>8500</v>
      </c>
      <c r="R164" s="167">
        <f t="shared" si="98"/>
        <v>8397</v>
      </c>
      <c r="S164" s="167">
        <f t="shared" si="98"/>
        <v>0</v>
      </c>
      <c r="T164" s="128">
        <f t="shared" si="98"/>
        <v>12677.3</v>
      </c>
      <c r="U164" s="128">
        <f t="shared" si="98"/>
        <v>12677.3</v>
      </c>
      <c r="V164" s="128">
        <f t="shared" si="98"/>
        <v>0</v>
      </c>
      <c r="W164" s="174">
        <f t="shared" si="98"/>
        <v>7291.5</v>
      </c>
      <c r="X164" s="174">
        <f t="shared" si="98"/>
        <v>7291.5</v>
      </c>
      <c r="Y164" s="174">
        <f t="shared" si="98"/>
        <v>0</v>
      </c>
      <c r="Z164" s="179">
        <f t="shared" si="98"/>
        <v>12386.83267</v>
      </c>
      <c r="AA164" s="179">
        <f t="shared" si="98"/>
        <v>12386.83267</v>
      </c>
      <c r="AB164" s="179">
        <f t="shared" si="98"/>
        <v>0</v>
      </c>
      <c r="AC164" s="179">
        <f t="shared" si="98"/>
        <v>0</v>
      </c>
      <c r="AD164" s="128">
        <f t="shared" si="98"/>
        <v>0</v>
      </c>
      <c r="AE164" s="128">
        <f t="shared" si="98"/>
        <v>7958.4</v>
      </c>
      <c r="AF164" s="128">
        <f t="shared" si="98"/>
        <v>0</v>
      </c>
      <c r="AG164" s="128">
        <f t="shared" si="98"/>
        <v>0</v>
      </c>
      <c r="AH164" s="128">
        <f t="shared" si="98"/>
        <v>0</v>
      </c>
      <c r="AI164" s="128">
        <f t="shared" si="98"/>
        <v>0</v>
      </c>
      <c r="AJ164" s="128">
        <f t="shared" si="98"/>
        <v>7828.4</v>
      </c>
      <c r="AK164" s="128">
        <f t="shared" si="98"/>
        <v>0</v>
      </c>
      <c r="AL164" s="128">
        <f t="shared" si="98"/>
        <v>0</v>
      </c>
      <c r="AM164" s="128">
        <f t="shared" si="98"/>
        <v>0</v>
      </c>
      <c r="AN164" s="128">
        <f t="shared" si="98"/>
        <v>0</v>
      </c>
      <c r="AO164" s="273">
        <f t="shared" si="98"/>
        <v>9050.9190000000017</v>
      </c>
      <c r="AP164" s="128">
        <f t="shared" si="98"/>
        <v>0</v>
      </c>
      <c r="AQ164" s="128">
        <f t="shared" si="98"/>
        <v>0</v>
      </c>
      <c r="AR164" s="128">
        <f t="shared" si="98"/>
        <v>0</v>
      </c>
      <c r="AS164" s="128">
        <f t="shared" si="98"/>
        <v>0</v>
      </c>
      <c r="AT164" s="128">
        <f t="shared" si="98"/>
        <v>9730</v>
      </c>
      <c r="AU164" s="128">
        <f t="shared" si="98"/>
        <v>0</v>
      </c>
      <c r="AV164" s="128">
        <f t="shared" si="98"/>
        <v>0</v>
      </c>
      <c r="AW164" s="128">
        <f t="shared" si="98"/>
        <v>0</v>
      </c>
      <c r="AX164" s="128">
        <f t="shared" si="98"/>
        <v>0</v>
      </c>
      <c r="AY164" s="128">
        <f t="shared" si="98"/>
        <v>5916.6279999999997</v>
      </c>
      <c r="AZ164" s="128">
        <f t="shared" si="98"/>
        <v>0</v>
      </c>
      <c r="BA164" s="128">
        <f t="shared" si="98"/>
        <v>0</v>
      </c>
      <c r="BB164" s="353"/>
      <c r="BC164" s="222">
        <f t="shared" si="68"/>
        <v>106112.97967</v>
      </c>
    </row>
    <row r="165" spans="1:55" ht="30.75" hidden="1" customHeight="1">
      <c r="A165" s="361"/>
      <c r="B165" s="361"/>
      <c r="C165" s="361"/>
      <c r="D165" s="188" t="s">
        <v>37</v>
      </c>
      <c r="E165" s="122"/>
      <c r="F165" s="263">
        <f t="shared" si="91"/>
        <v>0</v>
      </c>
      <c r="G165" s="122" t="e">
        <f t="shared" si="89"/>
        <v>#DIV/0!</v>
      </c>
      <c r="H165" s="127"/>
      <c r="I165" s="127"/>
      <c r="J165" s="127"/>
      <c r="K165" s="127"/>
      <c r="L165" s="127"/>
      <c r="M165" s="127"/>
      <c r="N165" s="161"/>
      <c r="O165" s="161"/>
      <c r="P165" s="161"/>
      <c r="Q165" s="168"/>
      <c r="R165" s="168"/>
      <c r="S165" s="168"/>
      <c r="T165" s="127"/>
      <c r="U165" s="127"/>
      <c r="V165" s="127"/>
      <c r="W165" s="175"/>
      <c r="X165" s="175"/>
      <c r="Y165" s="175"/>
      <c r="Z165" s="180"/>
      <c r="AA165" s="180"/>
      <c r="AB165" s="180"/>
      <c r="AC165" s="180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274"/>
      <c r="AP165" s="127"/>
      <c r="AQ165" s="127"/>
      <c r="AR165" s="127"/>
      <c r="AS165" s="127"/>
      <c r="AT165" s="127"/>
      <c r="AU165" s="127"/>
      <c r="AV165" s="127"/>
      <c r="AW165" s="127"/>
      <c r="AX165" s="127"/>
      <c r="AY165" s="127"/>
      <c r="AZ165" s="127"/>
      <c r="BA165" s="127"/>
      <c r="BB165" s="353"/>
      <c r="BC165" s="222">
        <f t="shared" si="68"/>
        <v>0</v>
      </c>
    </row>
    <row r="166" spans="1:55" ht="31.2" customHeight="1">
      <c r="A166" s="361"/>
      <c r="B166" s="361"/>
      <c r="C166" s="361"/>
      <c r="D166" s="188" t="s">
        <v>2</v>
      </c>
      <c r="E166" s="121">
        <f t="shared" ref="E166:E167" si="99">H166+K166+N166+Q166+T166+W166+Z166+AE166+AJ166+AO166+AT166+AY166</f>
        <v>0</v>
      </c>
      <c r="F166" s="263">
        <f t="shared" si="91"/>
        <v>0</v>
      </c>
      <c r="G166" s="122" t="e">
        <f t="shared" si="89"/>
        <v>#DIV/0!</v>
      </c>
      <c r="H166" s="127"/>
      <c r="I166" s="127"/>
      <c r="J166" s="127"/>
      <c r="K166" s="127"/>
      <c r="L166" s="127"/>
      <c r="M166" s="127"/>
      <c r="N166" s="161"/>
      <c r="O166" s="161"/>
      <c r="P166" s="161"/>
      <c r="Q166" s="168"/>
      <c r="R166" s="168"/>
      <c r="S166" s="168"/>
      <c r="T166" s="127"/>
      <c r="U166" s="127"/>
      <c r="V166" s="127"/>
      <c r="W166" s="175">
        <v>0</v>
      </c>
      <c r="X166" s="175"/>
      <c r="Y166" s="175"/>
      <c r="Z166" s="180">
        <v>0</v>
      </c>
      <c r="AA166" s="180"/>
      <c r="AB166" s="180"/>
      <c r="AC166" s="180"/>
      <c r="AD166" s="127"/>
      <c r="AE166" s="127">
        <v>0</v>
      </c>
      <c r="AF166" s="127"/>
      <c r="AG166" s="127"/>
      <c r="AH166" s="127"/>
      <c r="AI166" s="127"/>
      <c r="AJ166" s="127">
        <v>0</v>
      </c>
      <c r="AK166" s="127"/>
      <c r="AL166" s="127"/>
      <c r="AM166" s="127"/>
      <c r="AN166" s="127"/>
      <c r="AO166" s="274">
        <v>0</v>
      </c>
      <c r="AP166" s="127"/>
      <c r="AQ166" s="127"/>
      <c r="AR166" s="127"/>
      <c r="AS166" s="127"/>
      <c r="AT166" s="127">
        <v>0</v>
      </c>
      <c r="AU166" s="127"/>
      <c r="AV166" s="127"/>
      <c r="AW166" s="127"/>
      <c r="AX166" s="127"/>
      <c r="AY166" s="127">
        <v>0</v>
      </c>
      <c r="AZ166" s="127"/>
      <c r="BA166" s="127"/>
      <c r="BB166" s="353"/>
      <c r="BC166" s="222">
        <f t="shared" si="68"/>
        <v>0</v>
      </c>
    </row>
    <row r="167" spans="1:55" ht="33.75" customHeight="1">
      <c r="A167" s="361"/>
      <c r="B167" s="361"/>
      <c r="C167" s="361"/>
      <c r="D167" s="188" t="s">
        <v>334</v>
      </c>
      <c r="E167" s="121">
        <f t="shared" si="99"/>
        <v>92697.78896999998</v>
      </c>
      <c r="F167" s="263">
        <f>I167+L167+O167+R167+U167+X167+AC167+AH167+AM167+AR167+AW167+AZ167+AA167</f>
        <v>60274.069969999997</v>
      </c>
      <c r="G167" s="122">
        <f t="shared" si="89"/>
        <v>65.022122576738752</v>
      </c>
      <c r="H167" s="127">
        <v>5911.2</v>
      </c>
      <c r="I167" s="127">
        <v>5911.2</v>
      </c>
      <c r="J167" s="127"/>
      <c r="K167" s="127">
        <v>9088.7999999999993</v>
      </c>
      <c r="L167" s="127">
        <v>9088.7999999999993</v>
      </c>
      <c r="M167" s="127"/>
      <c r="N167" s="161">
        <v>9000</v>
      </c>
      <c r="O167" s="161">
        <v>9000</v>
      </c>
      <c r="P167" s="161"/>
      <c r="Q167" s="168">
        <v>8000</v>
      </c>
      <c r="R167" s="168">
        <v>8000</v>
      </c>
      <c r="S167" s="168"/>
      <c r="T167" s="127">
        <v>12000</v>
      </c>
      <c r="U167" s="127">
        <v>12000</v>
      </c>
      <c r="V167" s="127"/>
      <c r="W167" s="175">
        <v>5900</v>
      </c>
      <c r="X167" s="175">
        <v>5900</v>
      </c>
      <c r="Y167" s="175"/>
      <c r="Z167" s="180">
        <v>10374.06997</v>
      </c>
      <c r="AA167" s="180">
        <v>10374.06997</v>
      </c>
      <c r="AB167" s="180"/>
      <c r="AC167" s="180"/>
      <c r="AD167" s="127"/>
      <c r="AE167" s="127">
        <f>7098.4+260-1000</f>
        <v>6358.4</v>
      </c>
      <c r="AF167" s="127"/>
      <c r="AG167" s="127"/>
      <c r="AH167" s="127"/>
      <c r="AI167" s="127"/>
      <c r="AJ167" s="127">
        <f>7098.4+130-1000</f>
        <v>6228.4</v>
      </c>
      <c r="AK167" s="127"/>
      <c r="AL167" s="127"/>
      <c r="AM167" s="127"/>
      <c r="AN167" s="127"/>
      <c r="AO167" s="274">
        <f>8461.7-30+550.1+130-1000-1000+339.119</f>
        <v>7450.9190000000008</v>
      </c>
      <c r="AP167" s="127"/>
      <c r="AQ167" s="127"/>
      <c r="AR167" s="127"/>
      <c r="AS167" s="127"/>
      <c r="AT167" s="127">
        <v>8130</v>
      </c>
      <c r="AU167" s="127"/>
      <c r="AV167" s="127"/>
      <c r="AW167" s="127"/>
      <c r="AX167" s="127"/>
      <c r="AY167" s="127">
        <f>8000-3876.7+132.7</f>
        <v>4256</v>
      </c>
      <c r="AZ167" s="127"/>
      <c r="BA167" s="127"/>
      <c r="BB167" s="353"/>
      <c r="BC167" s="222">
        <f t="shared" si="68"/>
        <v>92697.78896999998</v>
      </c>
    </row>
    <row r="168" spans="1:55" ht="44.25" customHeight="1">
      <c r="A168" s="361"/>
      <c r="B168" s="361"/>
      <c r="C168" s="361"/>
      <c r="D168" s="188" t="s">
        <v>357</v>
      </c>
      <c r="E168" s="121">
        <f>H168+K168+N168+Q168+T168+W168+Z168+AE168+AJ168+AO168+AT168+AY168</f>
        <v>13415.190700000001</v>
      </c>
      <c r="F168" s="263">
        <f>I168+L168+O168+R168+U168+X168+AC168+AH168+AM168+AR168+AW168+AZ168+AA168</f>
        <v>5251.5627000000004</v>
      </c>
      <c r="G168" s="122">
        <f t="shared" si="89"/>
        <v>39.146388727817339</v>
      </c>
      <c r="H168" s="127">
        <v>65</v>
      </c>
      <c r="I168" s="127">
        <v>65</v>
      </c>
      <c r="J168" s="127"/>
      <c r="K168" s="127">
        <v>308.89999999999998</v>
      </c>
      <c r="L168" s="127">
        <v>308.89999999999998</v>
      </c>
      <c r="M168" s="127"/>
      <c r="N168" s="161">
        <v>399.1</v>
      </c>
      <c r="O168" s="161">
        <v>399.1</v>
      </c>
      <c r="P168" s="161"/>
      <c r="Q168" s="168">
        <v>500</v>
      </c>
      <c r="R168" s="168">
        <v>397</v>
      </c>
      <c r="S168" s="168"/>
      <c r="T168" s="127">
        <v>677.3</v>
      </c>
      <c r="U168" s="127">
        <v>677.3</v>
      </c>
      <c r="V168" s="127"/>
      <c r="W168" s="175">
        <v>1391.5</v>
      </c>
      <c r="X168" s="175">
        <f>615.3+776.2</f>
        <v>1391.5</v>
      </c>
      <c r="Y168" s="175"/>
      <c r="Z168" s="180">
        <v>2012.7627</v>
      </c>
      <c r="AA168" s="180">
        <v>2012.7627</v>
      </c>
      <c r="AB168" s="180"/>
      <c r="AC168" s="180"/>
      <c r="AD168" s="127"/>
      <c r="AE168" s="127">
        <v>1600</v>
      </c>
      <c r="AF168" s="127"/>
      <c r="AG168" s="127"/>
      <c r="AH168" s="127"/>
      <c r="AI168" s="127"/>
      <c r="AJ168" s="127">
        <v>1600</v>
      </c>
      <c r="AK168" s="127"/>
      <c r="AL168" s="127"/>
      <c r="AM168" s="127"/>
      <c r="AN168" s="127"/>
      <c r="AO168" s="274">
        <v>1600</v>
      </c>
      <c r="AP168" s="127"/>
      <c r="AQ168" s="127"/>
      <c r="AR168" s="127"/>
      <c r="AS168" s="127"/>
      <c r="AT168" s="127">
        <v>1600</v>
      </c>
      <c r="AU168" s="127"/>
      <c r="AV168" s="127"/>
      <c r="AW168" s="127"/>
      <c r="AX168" s="127"/>
      <c r="AY168" s="127">
        <f>1335-776.2+1101.828</f>
        <v>1660.6279999999999</v>
      </c>
      <c r="AZ168" s="127"/>
      <c r="BA168" s="127"/>
      <c r="BB168" s="353"/>
      <c r="BC168" s="222">
        <f t="shared" si="68"/>
        <v>13415.190700000001</v>
      </c>
    </row>
    <row r="169" spans="1:55" ht="21" customHeight="1">
      <c r="A169" s="361" t="s">
        <v>370</v>
      </c>
      <c r="B169" s="361"/>
      <c r="C169" s="361"/>
      <c r="D169" s="195" t="s">
        <v>41</v>
      </c>
      <c r="E169" s="121">
        <f>E170+E171+E172+E173</f>
        <v>42948.30083</v>
      </c>
      <c r="F169" s="263">
        <f>SUM(F171:F173)</f>
        <v>24498.810829999999</v>
      </c>
      <c r="G169" s="122">
        <f t="shared" si="89"/>
        <v>57.042561304048675</v>
      </c>
      <c r="H169" s="128">
        <f t="shared" ref="H169:AZ169" si="100">H170+H171+H172+H173</f>
        <v>1395.1</v>
      </c>
      <c r="I169" s="128">
        <f t="shared" si="100"/>
        <v>1395.1</v>
      </c>
      <c r="J169" s="128">
        <f t="shared" si="100"/>
        <v>0</v>
      </c>
      <c r="K169" s="128">
        <f t="shared" si="100"/>
        <v>3688.5</v>
      </c>
      <c r="L169" s="128">
        <f t="shared" si="100"/>
        <v>3688.5</v>
      </c>
      <c r="M169" s="128">
        <f t="shared" si="100"/>
        <v>0</v>
      </c>
      <c r="N169" s="160">
        <f t="shared" si="100"/>
        <v>3081.2</v>
      </c>
      <c r="O169" s="160">
        <f t="shared" si="100"/>
        <v>3081.2</v>
      </c>
      <c r="P169" s="160">
        <f t="shared" si="100"/>
        <v>0</v>
      </c>
      <c r="Q169" s="167">
        <f t="shared" si="100"/>
        <v>6120.9</v>
      </c>
      <c r="R169" s="167">
        <f t="shared" si="100"/>
        <v>6120.9</v>
      </c>
      <c r="S169" s="167">
        <f t="shared" si="100"/>
        <v>0</v>
      </c>
      <c r="T169" s="128">
        <f t="shared" si="100"/>
        <v>3067.9</v>
      </c>
      <c r="U169" s="128">
        <f t="shared" si="100"/>
        <v>3067.9</v>
      </c>
      <c r="V169" s="128">
        <f t="shared" si="100"/>
        <v>0</v>
      </c>
      <c r="W169" s="174">
        <f t="shared" si="100"/>
        <v>3560.4</v>
      </c>
      <c r="X169" s="174">
        <f t="shared" si="100"/>
        <v>3560.4</v>
      </c>
      <c r="Y169" s="174">
        <f t="shared" si="100"/>
        <v>0</v>
      </c>
      <c r="Z169" s="179">
        <f t="shared" si="100"/>
        <v>3588.3008299999997</v>
      </c>
      <c r="AA169" s="179">
        <f t="shared" si="100"/>
        <v>3588.3008299999997</v>
      </c>
      <c r="AB169" s="179">
        <f t="shared" si="100"/>
        <v>0</v>
      </c>
      <c r="AC169" s="179">
        <f t="shared" si="100"/>
        <v>0</v>
      </c>
      <c r="AD169" s="128">
        <f t="shared" si="100"/>
        <v>0</v>
      </c>
      <c r="AE169" s="128">
        <f t="shared" si="100"/>
        <v>3991.58</v>
      </c>
      <c r="AF169" s="128">
        <f t="shared" si="100"/>
        <v>0</v>
      </c>
      <c r="AG169" s="128">
        <f t="shared" si="100"/>
        <v>0</v>
      </c>
      <c r="AH169" s="128">
        <f t="shared" si="100"/>
        <v>0</v>
      </c>
      <c r="AI169" s="128">
        <f t="shared" si="100"/>
        <v>0</v>
      </c>
      <c r="AJ169" s="128">
        <f t="shared" si="100"/>
        <v>3522.7</v>
      </c>
      <c r="AK169" s="128">
        <f t="shared" si="100"/>
        <v>0</v>
      </c>
      <c r="AL169" s="128">
        <f t="shared" si="100"/>
        <v>0</v>
      </c>
      <c r="AM169" s="128">
        <f t="shared" si="100"/>
        <v>0</v>
      </c>
      <c r="AN169" s="128">
        <f t="shared" si="100"/>
        <v>0</v>
      </c>
      <c r="AO169" s="273">
        <f t="shared" si="100"/>
        <v>3621.7200000000003</v>
      </c>
      <c r="AP169" s="128">
        <f t="shared" si="100"/>
        <v>0</v>
      </c>
      <c r="AQ169" s="128">
        <f t="shared" si="100"/>
        <v>0</v>
      </c>
      <c r="AR169" s="128">
        <f t="shared" si="100"/>
        <v>0</v>
      </c>
      <c r="AS169" s="128">
        <f t="shared" si="100"/>
        <v>0</v>
      </c>
      <c r="AT169" s="128">
        <f t="shared" si="100"/>
        <v>3594.2000000000003</v>
      </c>
      <c r="AU169" s="128">
        <f t="shared" si="100"/>
        <v>0</v>
      </c>
      <c r="AV169" s="128">
        <f t="shared" si="100"/>
        <v>0</v>
      </c>
      <c r="AW169" s="128">
        <f t="shared" si="100"/>
        <v>0</v>
      </c>
      <c r="AX169" s="128">
        <f t="shared" si="100"/>
        <v>0</v>
      </c>
      <c r="AY169" s="128">
        <f t="shared" si="100"/>
        <v>3715.8</v>
      </c>
      <c r="AZ169" s="128">
        <f t="shared" si="100"/>
        <v>0</v>
      </c>
      <c r="BA169" s="128"/>
      <c r="BB169" s="353"/>
      <c r="BC169" s="222">
        <f t="shared" si="68"/>
        <v>42948.30083</v>
      </c>
    </row>
    <row r="170" spans="1:55" ht="35.25" hidden="1" customHeight="1">
      <c r="A170" s="361"/>
      <c r="B170" s="361"/>
      <c r="C170" s="361"/>
      <c r="D170" s="188" t="s">
        <v>37</v>
      </c>
      <c r="E170" s="122"/>
      <c r="F170" s="263">
        <f t="shared" si="91"/>
        <v>0</v>
      </c>
      <c r="G170" s="122" t="e">
        <f t="shared" si="89"/>
        <v>#DIV/0!</v>
      </c>
      <c r="H170" s="125"/>
      <c r="I170" s="125"/>
      <c r="J170" s="126"/>
      <c r="K170" s="125"/>
      <c r="L170" s="125"/>
      <c r="M170" s="125"/>
      <c r="N170" s="162"/>
      <c r="O170" s="162"/>
      <c r="P170" s="162"/>
      <c r="Q170" s="169"/>
      <c r="R170" s="169"/>
      <c r="S170" s="169"/>
      <c r="T170" s="125"/>
      <c r="U170" s="125"/>
      <c r="V170" s="125"/>
      <c r="W170" s="176"/>
      <c r="X170" s="176"/>
      <c r="Y170" s="176"/>
      <c r="Z170" s="181"/>
      <c r="AA170" s="181"/>
      <c r="AB170" s="233"/>
      <c r="AC170" s="233"/>
      <c r="AD170" s="126"/>
      <c r="AE170" s="125"/>
      <c r="AF170" s="125"/>
      <c r="AG170" s="126"/>
      <c r="AH170" s="126"/>
      <c r="AI170" s="126"/>
      <c r="AJ170" s="125"/>
      <c r="AK170" s="125"/>
      <c r="AL170" s="126"/>
      <c r="AM170" s="126"/>
      <c r="AN170" s="126"/>
      <c r="AO170" s="272"/>
      <c r="AP170" s="125"/>
      <c r="AQ170" s="126"/>
      <c r="AR170" s="126"/>
      <c r="AS170" s="126"/>
      <c r="AT170" s="125"/>
      <c r="AU170" s="125"/>
      <c r="AV170" s="126"/>
      <c r="AW170" s="126"/>
      <c r="AX170" s="126"/>
      <c r="AY170" s="127"/>
      <c r="AZ170" s="125"/>
      <c r="BA170" s="126"/>
      <c r="BB170" s="353"/>
      <c r="BC170" s="222">
        <f t="shared" si="68"/>
        <v>0</v>
      </c>
    </row>
    <row r="171" spans="1:55" ht="31.2" customHeight="1">
      <c r="A171" s="361"/>
      <c r="B171" s="361"/>
      <c r="C171" s="361"/>
      <c r="D171" s="188" t="s">
        <v>2</v>
      </c>
      <c r="E171" s="121">
        <f t="shared" ref="E171" si="101">H171+K171+N171+Q171+T171+W171+Z171+AE171+AJ171+AO171+AT171+AY171</f>
        <v>0</v>
      </c>
      <c r="F171" s="263">
        <f t="shared" si="91"/>
        <v>0</v>
      </c>
      <c r="G171" s="122" t="e">
        <f t="shared" si="89"/>
        <v>#DIV/0!</v>
      </c>
      <c r="H171" s="125"/>
      <c r="I171" s="125"/>
      <c r="J171" s="126"/>
      <c r="K171" s="125"/>
      <c r="L171" s="125"/>
      <c r="M171" s="125"/>
      <c r="N171" s="162"/>
      <c r="O171" s="162"/>
      <c r="P171" s="162"/>
      <c r="Q171" s="169"/>
      <c r="R171" s="169"/>
      <c r="S171" s="169"/>
      <c r="T171" s="125"/>
      <c r="U171" s="125"/>
      <c r="V171" s="125"/>
      <c r="W171" s="176">
        <v>0</v>
      </c>
      <c r="X171" s="176"/>
      <c r="Y171" s="176"/>
      <c r="Z171" s="181">
        <v>0</v>
      </c>
      <c r="AA171" s="181"/>
      <c r="AB171" s="233"/>
      <c r="AC171" s="233"/>
      <c r="AD171" s="126"/>
      <c r="AE171" s="125">
        <v>0</v>
      </c>
      <c r="AF171" s="125"/>
      <c r="AG171" s="126"/>
      <c r="AH171" s="126"/>
      <c r="AI171" s="126"/>
      <c r="AJ171" s="125"/>
      <c r="AK171" s="125"/>
      <c r="AL171" s="126"/>
      <c r="AM171" s="126"/>
      <c r="AN171" s="126"/>
      <c r="AO171" s="272">
        <v>0</v>
      </c>
      <c r="AP171" s="125"/>
      <c r="AQ171" s="126"/>
      <c r="AR171" s="126"/>
      <c r="AS171" s="126"/>
      <c r="AT171" s="125">
        <v>0</v>
      </c>
      <c r="AU171" s="125"/>
      <c r="AV171" s="126"/>
      <c r="AW171" s="126"/>
      <c r="AX171" s="126"/>
      <c r="AY171" s="127">
        <v>0</v>
      </c>
      <c r="AZ171" s="125"/>
      <c r="BA171" s="126"/>
      <c r="BB171" s="353"/>
      <c r="BC171" s="222">
        <f t="shared" si="68"/>
        <v>0</v>
      </c>
    </row>
    <row r="172" spans="1:55" ht="21.75" customHeight="1">
      <c r="A172" s="361"/>
      <c r="B172" s="361"/>
      <c r="C172" s="361"/>
      <c r="D172" s="188" t="s">
        <v>334</v>
      </c>
      <c r="E172" s="121">
        <f>H172+K172+N172+Q172+T172+W172+Z172+AE172+AJ172+AO172+AT172+AY172</f>
        <v>41498.099450000002</v>
      </c>
      <c r="F172" s="263">
        <f>I172+L172+O172+R172+U172+X172+AC172+AH172+AM172+AR172+AW172+AZ172+AA172-3.49</f>
        <v>23907.42945</v>
      </c>
      <c r="G172" s="122">
        <f t="shared" si="89"/>
        <v>57.610902106024028</v>
      </c>
      <c r="H172" s="125">
        <v>1342.6</v>
      </c>
      <c r="I172" s="125">
        <v>1342.6</v>
      </c>
      <c r="J172" s="126"/>
      <c r="K172" s="125">
        <v>3657.4</v>
      </c>
      <c r="L172" s="125">
        <v>3657.4</v>
      </c>
      <c r="M172" s="126"/>
      <c r="N172" s="162">
        <v>3000</v>
      </c>
      <c r="O172" s="162">
        <v>3000</v>
      </c>
      <c r="P172" s="230"/>
      <c r="Q172" s="169">
        <v>6000</v>
      </c>
      <c r="R172" s="169">
        <v>6000</v>
      </c>
      <c r="S172" s="231"/>
      <c r="T172" s="125">
        <v>3000</v>
      </c>
      <c r="U172" s="125">
        <v>3000</v>
      </c>
      <c r="V172" s="126"/>
      <c r="W172" s="176">
        <v>3500</v>
      </c>
      <c r="X172" s="176">
        <v>3500</v>
      </c>
      <c r="Y172" s="232"/>
      <c r="Z172" s="181">
        <v>3410.9194499999999</v>
      </c>
      <c r="AA172" s="181">
        <v>3410.9194499999999</v>
      </c>
      <c r="AB172" s="233"/>
      <c r="AC172" s="233"/>
      <c r="AD172" s="126"/>
      <c r="AE172" s="125">
        <f>3522.7+95+269.88</f>
        <v>3887.58</v>
      </c>
      <c r="AF172" s="125"/>
      <c r="AG172" s="126"/>
      <c r="AH172" s="126"/>
      <c r="AI172" s="126"/>
      <c r="AJ172" s="125">
        <f>3323.7+95</f>
        <v>3418.7</v>
      </c>
      <c r="AK172" s="125"/>
      <c r="AL172" s="126"/>
      <c r="AM172" s="126"/>
      <c r="AN172" s="126"/>
      <c r="AO172" s="272">
        <f>3390.9+95</f>
        <v>3485.9</v>
      </c>
      <c r="AP172" s="125"/>
      <c r="AQ172" s="126"/>
      <c r="AR172" s="126"/>
      <c r="AS172" s="126"/>
      <c r="AT172" s="125">
        <f>3270.8+95</f>
        <v>3365.8</v>
      </c>
      <c r="AU172" s="125"/>
      <c r="AV172" s="126"/>
      <c r="AW172" s="126"/>
      <c r="AX172" s="126"/>
      <c r="AY172" s="127">
        <f>3271.2-970.7+1029.3+99.4</f>
        <v>3429.2000000000003</v>
      </c>
      <c r="AZ172" s="122"/>
      <c r="BA172" s="122"/>
      <c r="BB172" s="353"/>
      <c r="BC172" s="222">
        <f t="shared" si="68"/>
        <v>41498.099450000002</v>
      </c>
    </row>
    <row r="173" spans="1:55" ht="40.5" customHeight="1">
      <c r="A173" s="361"/>
      <c r="B173" s="361"/>
      <c r="C173" s="361"/>
      <c r="D173" s="188" t="s">
        <v>357</v>
      </c>
      <c r="E173" s="121">
        <f>H173+K173+N173+Q173+T173+W173+Z173+AE173+AJ173+AO173+AT173+AY173</f>
        <v>1450.20138</v>
      </c>
      <c r="F173" s="263">
        <f>I173+L173+O173+R173+U173+X173+AC173+AH173+AM173+AR173+AW173+AZ173+AA173</f>
        <v>591.38138000000004</v>
      </c>
      <c r="G173" s="122">
        <f t="shared" si="89"/>
        <v>40.779259222605354</v>
      </c>
      <c r="H173" s="125">
        <v>52.5</v>
      </c>
      <c r="I173" s="125">
        <v>52.5</v>
      </c>
      <c r="J173" s="126"/>
      <c r="K173" s="125">
        <v>31.1</v>
      </c>
      <c r="L173" s="125">
        <v>31.1</v>
      </c>
      <c r="M173" s="126"/>
      <c r="N173" s="162">
        <v>81.2</v>
      </c>
      <c r="O173" s="162">
        <v>81.2</v>
      </c>
      <c r="P173" s="230"/>
      <c r="Q173" s="169">
        <v>120.9</v>
      </c>
      <c r="R173" s="169">
        <v>120.9</v>
      </c>
      <c r="S173" s="231"/>
      <c r="T173" s="125">
        <v>67.900000000000006</v>
      </c>
      <c r="U173" s="125">
        <v>67.900000000000006</v>
      </c>
      <c r="V173" s="126"/>
      <c r="W173" s="176">
        <v>60.4</v>
      </c>
      <c r="X173" s="176">
        <v>60.4</v>
      </c>
      <c r="Y173" s="232"/>
      <c r="Z173" s="181">
        <v>177.38138000000001</v>
      </c>
      <c r="AA173" s="181">
        <v>177.38138000000001</v>
      </c>
      <c r="AB173" s="233"/>
      <c r="AC173" s="233"/>
      <c r="AD173" s="126"/>
      <c r="AE173" s="125">
        <v>104</v>
      </c>
      <c r="AF173" s="125"/>
      <c r="AG173" s="126"/>
      <c r="AH173" s="126"/>
      <c r="AI173" s="126"/>
      <c r="AJ173" s="125">
        <v>104</v>
      </c>
      <c r="AK173" s="125"/>
      <c r="AL173" s="126"/>
      <c r="AM173" s="126"/>
      <c r="AN173" s="126"/>
      <c r="AO173" s="272">
        <v>135.82</v>
      </c>
      <c r="AP173" s="125"/>
      <c r="AQ173" s="126"/>
      <c r="AR173" s="126"/>
      <c r="AS173" s="126"/>
      <c r="AT173" s="125">
        <f>104+124.4</f>
        <v>228.4</v>
      </c>
      <c r="AU173" s="125"/>
      <c r="AV173" s="126"/>
      <c r="AW173" s="126"/>
      <c r="AX173" s="126"/>
      <c r="AY173" s="127">
        <f>106.6+180</f>
        <v>286.60000000000002</v>
      </c>
      <c r="AZ173" s="126"/>
      <c r="BA173" s="126"/>
      <c r="BB173" s="353"/>
      <c r="BC173" s="222">
        <f t="shared" si="68"/>
        <v>1450.20138</v>
      </c>
    </row>
    <row r="174" spans="1:55" s="234" customFormat="1" ht="20.25" customHeight="1">
      <c r="A174" s="380" t="s">
        <v>288</v>
      </c>
      <c r="B174" s="380"/>
      <c r="C174" s="380"/>
      <c r="D174" s="380"/>
      <c r="E174" s="380"/>
      <c r="F174" s="380"/>
      <c r="G174" s="380"/>
      <c r="H174" s="380"/>
      <c r="I174" s="380"/>
      <c r="J174" s="380"/>
      <c r="K174" s="380"/>
      <c r="L174" s="380"/>
      <c r="M174" s="380"/>
      <c r="N174" s="380"/>
      <c r="O174" s="380"/>
      <c r="P174" s="380"/>
      <c r="Q174" s="380"/>
      <c r="R174" s="380"/>
      <c r="S174" s="380"/>
      <c r="T174" s="380"/>
      <c r="U174" s="380"/>
      <c r="V174" s="380"/>
      <c r="W174" s="380"/>
      <c r="X174" s="380"/>
      <c r="Y174" s="380"/>
      <c r="Z174" s="380"/>
      <c r="AA174" s="380"/>
      <c r="AB174" s="380"/>
      <c r="AC174" s="380"/>
      <c r="AD174" s="380"/>
      <c r="AE174" s="380"/>
      <c r="AF174" s="380"/>
      <c r="AG174" s="380"/>
      <c r="AH174" s="380"/>
      <c r="AI174" s="380"/>
      <c r="AJ174" s="380"/>
      <c r="AK174" s="380"/>
      <c r="AL174" s="380"/>
      <c r="AM174" s="380"/>
      <c r="AN174" s="380"/>
      <c r="AO174" s="380"/>
      <c r="AP174" s="380"/>
      <c r="AQ174" s="380"/>
      <c r="AR174" s="380"/>
      <c r="AS174" s="380"/>
      <c r="AT174" s="380"/>
      <c r="AU174" s="380"/>
      <c r="AV174" s="380"/>
      <c r="AW174" s="380"/>
      <c r="AX174" s="380"/>
      <c r="AY174" s="380"/>
      <c r="AZ174" s="380"/>
      <c r="BA174" s="380"/>
      <c r="BB174" s="380"/>
      <c r="BC174" s="222">
        <f t="shared" si="68"/>
        <v>0</v>
      </c>
    </row>
    <row r="175" spans="1:55" s="234" customFormat="1" ht="45" customHeight="1">
      <c r="A175" s="380" t="s">
        <v>289</v>
      </c>
      <c r="B175" s="382"/>
      <c r="C175" s="382"/>
      <c r="D175" s="382"/>
      <c r="E175" s="382"/>
      <c r="F175" s="382"/>
      <c r="G175" s="382"/>
      <c r="H175" s="382"/>
      <c r="I175" s="382"/>
      <c r="J175" s="382"/>
      <c r="K175" s="382"/>
      <c r="L175" s="382"/>
      <c r="M175" s="382"/>
      <c r="N175" s="382"/>
      <c r="O175" s="382"/>
      <c r="P175" s="382"/>
      <c r="Q175" s="382"/>
      <c r="R175" s="382"/>
      <c r="S175" s="382"/>
      <c r="T175" s="382"/>
      <c r="U175" s="382"/>
      <c r="V175" s="382"/>
      <c r="W175" s="382"/>
      <c r="X175" s="382"/>
      <c r="Y175" s="382"/>
      <c r="Z175" s="382"/>
      <c r="AA175" s="382"/>
      <c r="AB175" s="382"/>
      <c r="AC175" s="382"/>
      <c r="AD175" s="382"/>
      <c r="AE175" s="382"/>
      <c r="AF175" s="382"/>
      <c r="AG175" s="382"/>
      <c r="AH175" s="382"/>
      <c r="AI175" s="382"/>
      <c r="AJ175" s="382"/>
      <c r="AK175" s="382"/>
      <c r="AL175" s="382"/>
      <c r="AM175" s="382"/>
      <c r="AN175" s="382"/>
      <c r="AO175" s="382"/>
      <c r="AP175" s="382"/>
      <c r="AQ175" s="382"/>
      <c r="AR175" s="382"/>
      <c r="AS175" s="382"/>
      <c r="AT175" s="382"/>
      <c r="AU175" s="382"/>
      <c r="AV175" s="382"/>
      <c r="AW175" s="382"/>
      <c r="AX175" s="382"/>
      <c r="AY175" s="382"/>
      <c r="AZ175" s="382"/>
      <c r="BA175" s="382"/>
      <c r="BB175" s="382"/>
      <c r="BC175" s="222">
        <f t="shared" si="68"/>
        <v>0</v>
      </c>
    </row>
    <row r="176" spans="1:55" s="234" customFormat="1" ht="19.5" hidden="1" customHeight="1">
      <c r="A176" s="235"/>
      <c r="B176" s="236"/>
      <c r="C176" s="236"/>
      <c r="D176" s="236"/>
      <c r="E176" s="237">
        <f>E169+E164+E159+E154</f>
        <v>224309.46119999999</v>
      </c>
      <c r="F176" s="275">
        <f t="shared" ref="F176:BB176" si="102">F169+F164+F159+F154</f>
        <v>117011.21680000001</v>
      </c>
      <c r="G176" s="237">
        <f t="shared" si="102"/>
        <v>210.52853686309248</v>
      </c>
      <c r="H176" s="237">
        <f t="shared" si="102"/>
        <v>10883.099999999999</v>
      </c>
      <c r="I176" s="237">
        <f t="shared" si="102"/>
        <v>10883.099999999999</v>
      </c>
      <c r="J176" s="237">
        <f t="shared" si="102"/>
        <v>0</v>
      </c>
      <c r="K176" s="237">
        <f t="shared" si="102"/>
        <v>14383.999999999998</v>
      </c>
      <c r="L176" s="237">
        <f t="shared" si="102"/>
        <v>14383.999999999998</v>
      </c>
      <c r="M176" s="237">
        <f t="shared" si="102"/>
        <v>0</v>
      </c>
      <c r="N176" s="238">
        <f t="shared" si="102"/>
        <v>13816.4</v>
      </c>
      <c r="O176" s="238">
        <f t="shared" si="102"/>
        <v>13816.4</v>
      </c>
      <c r="P176" s="238">
        <f t="shared" si="102"/>
        <v>0</v>
      </c>
      <c r="Q176" s="239">
        <f t="shared" si="102"/>
        <v>16555.3</v>
      </c>
      <c r="R176" s="239">
        <f t="shared" si="102"/>
        <v>16455.2</v>
      </c>
      <c r="S176" s="239">
        <f t="shared" si="102"/>
        <v>0</v>
      </c>
      <c r="T176" s="237">
        <f t="shared" si="102"/>
        <v>23125.8</v>
      </c>
      <c r="U176" s="237">
        <f t="shared" si="102"/>
        <v>23107.899999999998</v>
      </c>
      <c r="V176" s="237">
        <f t="shared" si="102"/>
        <v>0</v>
      </c>
      <c r="W176" s="240">
        <f t="shared" si="102"/>
        <v>15516.699999999999</v>
      </c>
      <c r="X176" s="240">
        <f t="shared" si="102"/>
        <v>15516.699999999999</v>
      </c>
      <c r="Y176" s="240">
        <f t="shared" si="102"/>
        <v>0</v>
      </c>
      <c r="Z176" s="241">
        <f t="shared" si="102"/>
        <v>22801.406800000001</v>
      </c>
      <c r="AA176" s="241">
        <f t="shared" si="102"/>
        <v>22801.406800000001</v>
      </c>
      <c r="AB176" s="241">
        <f t="shared" si="102"/>
        <v>0</v>
      </c>
      <c r="AC176" s="241">
        <f t="shared" si="102"/>
        <v>0</v>
      </c>
      <c r="AD176" s="237">
        <f t="shared" si="102"/>
        <v>0</v>
      </c>
      <c r="AE176" s="237">
        <f t="shared" si="102"/>
        <v>12336</v>
      </c>
      <c r="AF176" s="237">
        <f t="shared" si="102"/>
        <v>0</v>
      </c>
      <c r="AG176" s="237">
        <f t="shared" si="102"/>
        <v>0</v>
      </c>
      <c r="AH176" s="237">
        <f t="shared" si="102"/>
        <v>0</v>
      </c>
      <c r="AI176" s="237">
        <f t="shared" si="102"/>
        <v>0</v>
      </c>
      <c r="AJ176" s="237">
        <f t="shared" si="102"/>
        <v>14298.099999999999</v>
      </c>
      <c r="AK176" s="237">
        <f t="shared" si="102"/>
        <v>0</v>
      </c>
      <c r="AL176" s="237">
        <f t="shared" si="102"/>
        <v>0</v>
      </c>
      <c r="AM176" s="237">
        <f t="shared" si="102"/>
        <v>0</v>
      </c>
      <c r="AN176" s="237">
        <f t="shared" si="102"/>
        <v>0</v>
      </c>
      <c r="AO176" s="275">
        <f t="shared" si="102"/>
        <v>54214.2264</v>
      </c>
      <c r="AP176" s="237">
        <f t="shared" si="102"/>
        <v>0</v>
      </c>
      <c r="AQ176" s="237">
        <f t="shared" si="102"/>
        <v>0</v>
      </c>
      <c r="AR176" s="237">
        <f t="shared" si="102"/>
        <v>0</v>
      </c>
      <c r="AS176" s="237">
        <f t="shared" si="102"/>
        <v>0</v>
      </c>
      <c r="AT176" s="237">
        <f t="shared" si="102"/>
        <v>13354.2</v>
      </c>
      <c r="AU176" s="237">
        <f t="shared" si="102"/>
        <v>0</v>
      </c>
      <c r="AV176" s="237">
        <f t="shared" si="102"/>
        <v>0</v>
      </c>
      <c r="AW176" s="237">
        <f t="shared" si="102"/>
        <v>0</v>
      </c>
      <c r="AX176" s="237">
        <f t="shared" si="102"/>
        <v>0</v>
      </c>
      <c r="AY176" s="237">
        <f t="shared" si="102"/>
        <v>9662.4279999999999</v>
      </c>
      <c r="AZ176" s="237">
        <f t="shared" si="102"/>
        <v>0</v>
      </c>
      <c r="BA176" s="237">
        <f t="shared" si="102"/>
        <v>0</v>
      </c>
      <c r="BB176" s="237">
        <f t="shared" si="102"/>
        <v>0</v>
      </c>
      <c r="BC176" s="222">
        <f t="shared" si="68"/>
        <v>220947.66120000003</v>
      </c>
    </row>
    <row r="177" spans="1:54" ht="19.5" customHeight="1">
      <c r="A177" s="356" t="s">
        <v>333</v>
      </c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  <c r="L177" s="356"/>
      <c r="M177" s="356"/>
      <c r="N177" s="356"/>
      <c r="O177" s="356"/>
      <c r="P177" s="356"/>
      <c r="Q177" s="356"/>
      <c r="R177" s="356"/>
      <c r="S177" s="356"/>
      <c r="T177" s="356"/>
      <c r="U177" s="356"/>
      <c r="V177" s="356"/>
      <c r="W177" s="356"/>
      <c r="X177" s="356"/>
      <c r="Y177" s="356"/>
      <c r="Z177" s="356"/>
      <c r="AA177" s="356"/>
      <c r="AB177" s="356"/>
      <c r="AC177" s="356"/>
      <c r="AD177" s="356"/>
      <c r="AE177" s="356"/>
      <c r="AF177" s="356"/>
      <c r="AG177" s="356"/>
      <c r="AH177" s="356"/>
      <c r="AI177" s="356"/>
      <c r="AJ177" s="356"/>
      <c r="AK177" s="356"/>
      <c r="AL177" s="356"/>
      <c r="AM177" s="356"/>
      <c r="AN177" s="356"/>
      <c r="AO177" s="356"/>
      <c r="AP177" s="356"/>
      <c r="AQ177" s="356"/>
      <c r="AR177" s="356"/>
      <c r="AS177" s="356"/>
      <c r="AT177" s="356"/>
      <c r="AU177" s="356"/>
      <c r="AV177" s="356"/>
      <c r="AW177" s="356"/>
      <c r="AX177" s="356"/>
      <c r="AY177" s="356"/>
      <c r="AZ177" s="224"/>
      <c r="BA177" s="224"/>
    </row>
    <row r="178" spans="1:54" ht="19.5" customHeight="1">
      <c r="A178" s="224"/>
      <c r="B178" s="224"/>
      <c r="C178" s="224"/>
      <c r="D178" s="224"/>
      <c r="E178" s="224"/>
      <c r="F178" s="268"/>
      <c r="G178" s="224"/>
      <c r="H178" s="224"/>
      <c r="I178" s="224"/>
      <c r="J178" s="224"/>
      <c r="K178" s="224"/>
      <c r="L178" s="224"/>
      <c r="M178" s="224"/>
      <c r="N178" s="242"/>
      <c r="O178" s="242"/>
      <c r="P178" s="242"/>
      <c r="Q178" s="243"/>
      <c r="R178" s="243"/>
      <c r="S178" s="243"/>
      <c r="T178" s="224"/>
      <c r="U178" s="224"/>
      <c r="V178" s="224"/>
      <c r="W178" s="244"/>
      <c r="X178" s="244"/>
      <c r="Y178" s="244"/>
      <c r="Z178" s="245"/>
      <c r="AA178" s="245"/>
      <c r="AB178" s="245"/>
      <c r="AC178" s="245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68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</row>
    <row r="179" spans="1:54" ht="16.5" customHeight="1">
      <c r="A179" s="198" t="s">
        <v>330</v>
      </c>
      <c r="C179" s="246"/>
      <c r="D179" s="246"/>
      <c r="E179" s="247">
        <f>E169+E164+E159+E154</f>
        <v>224309.46119999999</v>
      </c>
      <c r="F179" s="289">
        <f>F169+F164+F159+F154</f>
        <v>117011.21680000001</v>
      </c>
      <c r="G179" s="199"/>
      <c r="H179" s="199"/>
      <c r="I179" s="199"/>
      <c r="J179" s="199"/>
      <c r="K179" s="199"/>
      <c r="L179" s="199"/>
      <c r="M179" s="199"/>
      <c r="N179" s="248"/>
      <c r="O179" s="248"/>
      <c r="P179" s="248"/>
      <c r="Q179" s="249"/>
      <c r="R179" s="249"/>
      <c r="S179" s="249"/>
      <c r="T179" s="199"/>
      <c r="U179" s="199"/>
      <c r="V179" s="199"/>
      <c r="W179" s="250"/>
      <c r="X179" s="250"/>
      <c r="Y179" s="250"/>
      <c r="Z179" s="251"/>
      <c r="AA179" s="251"/>
      <c r="AB179" s="251"/>
      <c r="AC179" s="251"/>
      <c r="AD179" s="199"/>
      <c r="AE179" s="199"/>
      <c r="AF179" s="199"/>
      <c r="AG179" s="199"/>
      <c r="AH179" s="199"/>
      <c r="AI179" s="199"/>
      <c r="AJ179" s="199"/>
      <c r="AK179" s="199"/>
      <c r="AL179" s="199"/>
      <c r="AM179" s="199"/>
      <c r="AN179" s="199"/>
      <c r="AO179" s="276"/>
      <c r="AP179" s="199"/>
      <c r="AQ179" s="199"/>
      <c r="AR179" s="199"/>
      <c r="AS179" s="199"/>
      <c r="AT179" s="199"/>
      <c r="AU179" s="199"/>
      <c r="AV179" s="199"/>
      <c r="AW179" s="199"/>
      <c r="AX179" s="199"/>
      <c r="AY179" s="199"/>
      <c r="AZ179" s="199"/>
      <c r="BA179" s="199"/>
      <c r="BB179" s="199"/>
    </row>
    <row r="180" spans="1:54">
      <c r="A180" s="252" t="s">
        <v>373</v>
      </c>
      <c r="E180" s="253">
        <f>E172+E167+E162+E157</f>
        <v>208358.26911999998</v>
      </c>
      <c r="F180" s="290">
        <f>F172+F167+F162+F157</f>
        <v>110418.49271999999</v>
      </c>
      <c r="T180" s="254"/>
      <c r="U180" s="254"/>
      <c r="V180" s="254"/>
      <c r="W180" s="255"/>
      <c r="X180" s="255"/>
      <c r="Y180" s="255"/>
      <c r="Z180" s="256"/>
      <c r="AA180" s="256"/>
      <c r="AB180" s="256"/>
      <c r="AC180" s="256"/>
      <c r="AD180" s="254"/>
      <c r="AE180" s="254"/>
      <c r="AF180" s="254"/>
      <c r="AG180" s="254"/>
      <c r="AH180" s="254"/>
      <c r="AI180" s="254"/>
      <c r="AJ180" s="254"/>
      <c r="AK180" s="254"/>
      <c r="AL180" s="254"/>
      <c r="AM180" s="254"/>
      <c r="AN180" s="254"/>
      <c r="AT180" s="254"/>
      <c r="AU180" s="254"/>
      <c r="AV180" s="254"/>
      <c r="AW180" s="254"/>
      <c r="AX180" s="254"/>
    </row>
    <row r="181" spans="1:54">
      <c r="A181" s="252"/>
      <c r="E181" s="253">
        <f>E171+E166+E156</f>
        <v>1085.8</v>
      </c>
      <c r="F181" s="290">
        <f>F171+F166+F156</f>
        <v>749.78</v>
      </c>
      <c r="G181" s="253"/>
      <c r="T181" s="254"/>
      <c r="U181" s="254"/>
      <c r="V181" s="254"/>
      <c r="W181" s="255"/>
      <c r="X181" s="255"/>
      <c r="Y181" s="255"/>
      <c r="Z181" s="256"/>
      <c r="AA181" s="256"/>
      <c r="AB181" s="256"/>
      <c r="AC181" s="256"/>
      <c r="AD181" s="254"/>
      <c r="AE181" s="254"/>
      <c r="AF181" s="254"/>
      <c r="AG181" s="254"/>
      <c r="AH181" s="254"/>
      <c r="AI181" s="254"/>
      <c r="AJ181" s="254"/>
      <c r="AK181" s="254"/>
      <c r="AL181" s="254"/>
      <c r="AM181" s="254"/>
      <c r="AN181" s="254"/>
      <c r="AT181" s="254"/>
      <c r="AU181" s="254"/>
      <c r="AV181" s="254"/>
      <c r="AW181" s="254"/>
      <c r="AX181" s="254"/>
    </row>
    <row r="182" spans="1:54">
      <c r="A182" s="198" t="s">
        <v>263</v>
      </c>
      <c r="E182" s="253">
        <f>E173+E168</f>
        <v>14865.392080000001</v>
      </c>
      <c r="F182" s="290">
        <f>F173+F168</f>
        <v>5842.9440800000002</v>
      </c>
      <c r="T182" s="254"/>
      <c r="U182" s="254"/>
      <c r="V182" s="254"/>
      <c r="W182" s="255"/>
      <c r="X182" s="255"/>
      <c r="Y182" s="255"/>
      <c r="Z182" s="256"/>
      <c r="AA182" s="256"/>
      <c r="AB182" s="256"/>
      <c r="AC182" s="256"/>
      <c r="AD182" s="254"/>
      <c r="AE182" s="254"/>
      <c r="AF182" s="254"/>
      <c r="AG182" s="254"/>
      <c r="AH182" s="254"/>
      <c r="AI182" s="254"/>
      <c r="AJ182" s="254"/>
      <c r="AK182" s="254"/>
      <c r="AL182" s="254"/>
      <c r="AM182" s="254"/>
      <c r="AN182" s="254"/>
      <c r="AT182" s="254"/>
      <c r="AU182" s="254"/>
      <c r="AV182" s="254"/>
      <c r="AW182" s="254"/>
      <c r="AX182" s="254"/>
    </row>
    <row r="183" spans="1:54" ht="13.8">
      <c r="A183" s="356" t="s">
        <v>265</v>
      </c>
      <c r="B183" s="356"/>
      <c r="C183" s="356"/>
      <c r="D183" s="376"/>
      <c r="E183" s="376"/>
      <c r="F183" s="376"/>
      <c r="G183" s="376"/>
      <c r="H183" s="376"/>
      <c r="I183" s="376"/>
      <c r="J183" s="376"/>
      <c r="K183" s="376"/>
      <c r="L183" s="224"/>
      <c r="M183" s="224"/>
      <c r="N183" s="242"/>
      <c r="O183" s="242"/>
      <c r="P183" s="242"/>
      <c r="Q183" s="243"/>
      <c r="R183" s="243"/>
      <c r="S183" s="243"/>
      <c r="T183" s="224"/>
      <c r="U183" s="224"/>
      <c r="V183" s="224"/>
      <c r="W183" s="244"/>
      <c r="X183" s="244"/>
      <c r="Y183" s="244"/>
      <c r="Z183" s="245"/>
      <c r="AA183" s="245"/>
      <c r="AB183" s="245"/>
      <c r="AC183" s="245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68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</row>
    <row r="186" spans="1:54">
      <c r="A186" s="199"/>
      <c r="T186" s="254"/>
      <c r="U186" s="254"/>
      <c r="V186" s="254"/>
      <c r="W186" s="255"/>
      <c r="X186" s="255"/>
      <c r="Y186" s="255"/>
      <c r="Z186" s="256"/>
      <c r="AA186" s="256"/>
      <c r="AB186" s="256"/>
      <c r="AC186" s="256"/>
      <c r="AD186" s="254"/>
      <c r="AE186" s="254"/>
      <c r="AF186" s="254"/>
      <c r="AG186" s="254"/>
      <c r="AH186" s="254"/>
      <c r="AI186" s="254"/>
      <c r="AJ186" s="254"/>
      <c r="AK186" s="254"/>
      <c r="AL186" s="254"/>
      <c r="AM186" s="254"/>
      <c r="AN186" s="254"/>
      <c r="AT186" s="254"/>
      <c r="AU186" s="254"/>
      <c r="AV186" s="254"/>
      <c r="AW186" s="254"/>
      <c r="AX186" s="254"/>
    </row>
    <row r="187" spans="1:54">
      <c r="A187" s="257"/>
      <c r="T187" s="254"/>
      <c r="U187" s="254"/>
      <c r="V187" s="254"/>
      <c r="W187" s="255"/>
      <c r="X187" s="255"/>
      <c r="Y187" s="255"/>
      <c r="Z187" s="256"/>
      <c r="AA187" s="256"/>
      <c r="AB187" s="256"/>
      <c r="AC187" s="256"/>
      <c r="AD187" s="254"/>
      <c r="AE187" s="254"/>
      <c r="AF187" s="254"/>
      <c r="AG187" s="254"/>
      <c r="AH187" s="254"/>
      <c r="AI187" s="254"/>
      <c r="AJ187" s="254"/>
      <c r="AK187" s="254"/>
      <c r="AL187" s="254"/>
      <c r="AM187" s="254"/>
      <c r="AN187" s="254"/>
      <c r="AT187" s="254"/>
      <c r="AU187" s="254"/>
      <c r="AV187" s="254"/>
      <c r="AW187" s="254"/>
      <c r="AX187" s="254"/>
    </row>
    <row r="188" spans="1:54">
      <c r="A188" s="257"/>
      <c r="T188" s="254"/>
      <c r="U188" s="254"/>
      <c r="V188" s="254"/>
      <c r="W188" s="255"/>
      <c r="X188" s="255"/>
      <c r="Y188" s="255"/>
      <c r="Z188" s="256"/>
      <c r="AA188" s="256"/>
      <c r="AB188" s="256"/>
      <c r="AC188" s="256"/>
      <c r="AD188" s="254"/>
      <c r="AE188" s="254"/>
      <c r="AF188" s="254"/>
      <c r="AG188" s="254"/>
      <c r="AH188" s="254"/>
      <c r="AI188" s="254"/>
      <c r="AJ188" s="254"/>
      <c r="AK188" s="254"/>
      <c r="AL188" s="254"/>
      <c r="AM188" s="254"/>
      <c r="AN188" s="254"/>
      <c r="AT188" s="254"/>
      <c r="AU188" s="254"/>
      <c r="AV188" s="254"/>
      <c r="AW188" s="254"/>
      <c r="AX188" s="254"/>
    </row>
    <row r="189" spans="1:54">
      <c r="A189" s="257"/>
      <c r="T189" s="254"/>
      <c r="U189" s="254"/>
      <c r="V189" s="254"/>
      <c r="W189" s="255"/>
      <c r="X189" s="255"/>
      <c r="Y189" s="255"/>
      <c r="Z189" s="256"/>
      <c r="AA189" s="256"/>
      <c r="AB189" s="256"/>
      <c r="AC189" s="256"/>
      <c r="AD189" s="254"/>
      <c r="AE189" s="254"/>
      <c r="AF189" s="254"/>
      <c r="AG189" s="254"/>
      <c r="AH189" s="254"/>
      <c r="AI189" s="254"/>
      <c r="AJ189" s="254"/>
      <c r="AK189" s="254"/>
      <c r="AL189" s="254"/>
      <c r="AM189" s="254"/>
      <c r="AN189" s="254"/>
      <c r="AT189" s="254"/>
      <c r="AU189" s="254"/>
      <c r="AV189" s="254"/>
      <c r="AW189" s="254"/>
      <c r="AX189" s="254"/>
    </row>
    <row r="190" spans="1:54" ht="14.25" customHeight="1">
      <c r="A190" s="257"/>
      <c r="T190" s="254"/>
      <c r="U190" s="254"/>
      <c r="V190" s="254"/>
      <c r="W190" s="255"/>
      <c r="X190" s="255"/>
      <c r="Y190" s="255"/>
      <c r="Z190" s="256"/>
      <c r="AA190" s="256"/>
      <c r="AB190" s="256"/>
      <c r="AC190" s="256"/>
      <c r="AD190" s="254"/>
      <c r="AE190" s="254"/>
      <c r="AF190" s="254"/>
      <c r="AG190" s="254"/>
      <c r="AH190" s="254"/>
      <c r="AI190" s="254"/>
      <c r="AJ190" s="254"/>
      <c r="AK190" s="254"/>
      <c r="AL190" s="254"/>
      <c r="AM190" s="254"/>
      <c r="AN190" s="254"/>
      <c r="AT190" s="254"/>
      <c r="AU190" s="254"/>
      <c r="AV190" s="254"/>
      <c r="AW190" s="254"/>
      <c r="AX190" s="254"/>
    </row>
    <row r="191" spans="1:54">
      <c r="A191" s="258"/>
      <c r="T191" s="254"/>
      <c r="U191" s="254"/>
      <c r="V191" s="254"/>
      <c r="W191" s="255"/>
      <c r="X191" s="255"/>
      <c r="Y191" s="255"/>
      <c r="Z191" s="256"/>
      <c r="AA191" s="256"/>
      <c r="AB191" s="256"/>
      <c r="AC191" s="256"/>
      <c r="AD191" s="254"/>
      <c r="AE191" s="254"/>
      <c r="AF191" s="254"/>
      <c r="AG191" s="254"/>
      <c r="AH191" s="254"/>
      <c r="AI191" s="254"/>
      <c r="AJ191" s="254"/>
      <c r="AK191" s="254"/>
      <c r="AL191" s="254"/>
      <c r="AM191" s="254"/>
      <c r="AN191" s="254"/>
      <c r="AT191" s="254"/>
      <c r="AU191" s="254"/>
      <c r="AV191" s="254"/>
      <c r="AW191" s="254"/>
      <c r="AX191" s="254"/>
    </row>
    <row r="192" spans="1:54">
      <c r="A192" s="257"/>
      <c r="T192" s="254"/>
      <c r="U192" s="254"/>
      <c r="V192" s="254"/>
      <c r="W192" s="255"/>
      <c r="X192" s="255"/>
      <c r="Y192" s="255"/>
      <c r="Z192" s="256"/>
      <c r="AA192" s="256"/>
      <c r="AB192" s="256"/>
      <c r="AC192" s="256"/>
      <c r="AD192" s="254"/>
      <c r="AE192" s="254"/>
      <c r="AF192" s="254"/>
      <c r="AG192" s="254"/>
      <c r="AH192" s="254"/>
      <c r="AI192" s="254"/>
      <c r="AJ192" s="254"/>
      <c r="AK192" s="254"/>
      <c r="AL192" s="254"/>
      <c r="AM192" s="254"/>
      <c r="AN192" s="254"/>
      <c r="AT192" s="254"/>
      <c r="AU192" s="254"/>
      <c r="AV192" s="254"/>
      <c r="AW192" s="254"/>
      <c r="AX192" s="254"/>
    </row>
    <row r="193" spans="1:50">
      <c r="A193" s="257"/>
      <c r="T193" s="254"/>
      <c r="U193" s="254"/>
      <c r="V193" s="254"/>
      <c r="W193" s="255"/>
      <c r="X193" s="255"/>
      <c r="Y193" s="255"/>
      <c r="Z193" s="256"/>
      <c r="AA193" s="256"/>
      <c r="AB193" s="256"/>
      <c r="AC193" s="256"/>
      <c r="AD193" s="254"/>
      <c r="AE193" s="254"/>
      <c r="AF193" s="254"/>
      <c r="AG193" s="254"/>
      <c r="AH193" s="254"/>
      <c r="AI193" s="254"/>
      <c r="AJ193" s="254"/>
      <c r="AK193" s="254"/>
      <c r="AL193" s="254"/>
      <c r="AM193" s="254"/>
      <c r="AN193" s="254"/>
      <c r="AT193" s="254"/>
      <c r="AU193" s="254"/>
      <c r="AV193" s="254"/>
      <c r="AW193" s="254"/>
      <c r="AX193" s="254"/>
    </row>
    <row r="194" spans="1:50">
      <c r="A194" s="257"/>
      <c r="T194" s="254"/>
      <c r="U194" s="254"/>
      <c r="V194" s="254"/>
      <c r="W194" s="255"/>
      <c r="X194" s="255"/>
      <c r="Y194" s="255"/>
      <c r="Z194" s="256"/>
      <c r="AA194" s="256"/>
      <c r="AB194" s="256"/>
      <c r="AC194" s="256"/>
      <c r="AD194" s="254"/>
      <c r="AE194" s="254"/>
      <c r="AF194" s="254"/>
      <c r="AG194" s="254"/>
      <c r="AH194" s="254"/>
      <c r="AI194" s="254"/>
      <c r="AJ194" s="254"/>
      <c r="AK194" s="254"/>
      <c r="AL194" s="254"/>
      <c r="AM194" s="254"/>
      <c r="AN194" s="254"/>
      <c r="AT194" s="254"/>
      <c r="AU194" s="254"/>
      <c r="AV194" s="254"/>
      <c r="AW194" s="254"/>
      <c r="AX194" s="254"/>
    </row>
    <row r="195" spans="1:50">
      <c r="A195" s="257"/>
      <c r="T195" s="254"/>
      <c r="U195" s="254"/>
      <c r="V195" s="254"/>
      <c r="W195" s="255"/>
      <c r="X195" s="255"/>
      <c r="Y195" s="255"/>
      <c r="Z195" s="256"/>
      <c r="AA195" s="256"/>
      <c r="AB195" s="256"/>
      <c r="AC195" s="256"/>
      <c r="AD195" s="254"/>
      <c r="AE195" s="254"/>
      <c r="AF195" s="254"/>
      <c r="AG195" s="254"/>
      <c r="AH195" s="254"/>
      <c r="AI195" s="254"/>
      <c r="AJ195" s="254"/>
      <c r="AK195" s="254"/>
      <c r="AL195" s="254"/>
      <c r="AM195" s="254"/>
      <c r="AN195" s="254"/>
      <c r="AT195" s="254"/>
      <c r="AU195" s="254"/>
      <c r="AV195" s="254"/>
      <c r="AW195" s="254"/>
      <c r="AX195" s="254"/>
    </row>
    <row r="196" spans="1:50" ht="12.75" customHeight="1">
      <c r="A196" s="257"/>
    </row>
    <row r="197" spans="1:50">
      <c r="A197" s="258"/>
    </row>
    <row r="198" spans="1:50">
      <c r="A198" s="257"/>
      <c r="T198" s="259"/>
      <c r="U198" s="259"/>
      <c r="V198" s="259"/>
      <c r="W198" s="260"/>
      <c r="X198" s="260"/>
      <c r="Y198" s="260"/>
      <c r="Z198" s="261"/>
      <c r="AA198" s="261"/>
      <c r="AB198" s="261"/>
      <c r="AC198" s="261"/>
      <c r="AD198" s="259"/>
      <c r="AE198" s="259"/>
      <c r="AF198" s="259"/>
      <c r="AG198" s="259"/>
      <c r="AH198" s="259"/>
      <c r="AI198" s="259"/>
      <c r="AJ198" s="259"/>
      <c r="AK198" s="259"/>
      <c r="AL198" s="259"/>
      <c r="AM198" s="259"/>
      <c r="AN198" s="259"/>
      <c r="AT198" s="259"/>
      <c r="AU198" s="259"/>
      <c r="AV198" s="259"/>
      <c r="AW198" s="259"/>
      <c r="AX198" s="259"/>
    </row>
    <row r="199" spans="1:50">
      <c r="A199" s="257"/>
      <c r="T199" s="259"/>
      <c r="U199" s="259"/>
      <c r="V199" s="259"/>
      <c r="W199" s="260"/>
      <c r="X199" s="260"/>
      <c r="Y199" s="260"/>
      <c r="Z199" s="261"/>
      <c r="AA199" s="261"/>
      <c r="AB199" s="261"/>
      <c r="AC199" s="261"/>
      <c r="AD199" s="259"/>
      <c r="AE199" s="259"/>
      <c r="AF199" s="259"/>
      <c r="AG199" s="259"/>
      <c r="AH199" s="259"/>
      <c r="AI199" s="259"/>
      <c r="AJ199" s="259"/>
      <c r="AK199" s="259"/>
      <c r="AL199" s="259"/>
      <c r="AM199" s="259"/>
      <c r="AN199" s="259"/>
      <c r="AT199" s="259"/>
      <c r="AU199" s="259"/>
      <c r="AV199" s="259"/>
      <c r="AW199" s="259"/>
      <c r="AX199" s="259"/>
    </row>
    <row r="200" spans="1:50">
      <c r="A200" s="257"/>
      <c r="T200" s="259"/>
      <c r="U200" s="259"/>
      <c r="V200" s="259"/>
      <c r="W200" s="260"/>
      <c r="X200" s="260"/>
      <c r="Y200" s="260"/>
      <c r="Z200" s="261"/>
      <c r="AA200" s="261"/>
      <c r="AB200" s="261"/>
      <c r="AC200" s="261"/>
      <c r="AD200" s="259"/>
      <c r="AE200" s="259"/>
      <c r="AF200" s="259"/>
      <c r="AG200" s="259"/>
      <c r="AH200" s="259"/>
      <c r="AI200" s="259"/>
      <c r="AJ200" s="259"/>
      <c r="AK200" s="259"/>
      <c r="AL200" s="259"/>
      <c r="AM200" s="259"/>
      <c r="AN200" s="259"/>
      <c r="AT200" s="259"/>
      <c r="AU200" s="259"/>
      <c r="AV200" s="259"/>
      <c r="AW200" s="259"/>
      <c r="AX200" s="259"/>
    </row>
    <row r="201" spans="1:50">
      <c r="A201" s="257"/>
      <c r="T201" s="259"/>
      <c r="U201" s="259"/>
      <c r="V201" s="259"/>
      <c r="W201" s="260"/>
      <c r="X201" s="260"/>
      <c r="Y201" s="260"/>
      <c r="Z201" s="261"/>
      <c r="AA201" s="261"/>
      <c r="AB201" s="261"/>
      <c r="AC201" s="261"/>
      <c r="AD201" s="259"/>
      <c r="AE201" s="259"/>
      <c r="AF201" s="259"/>
      <c r="AG201" s="259"/>
      <c r="AH201" s="259"/>
      <c r="AI201" s="259"/>
      <c r="AJ201" s="259"/>
      <c r="AK201" s="259"/>
      <c r="AL201" s="259"/>
      <c r="AM201" s="259"/>
      <c r="AN201" s="259"/>
      <c r="AT201" s="259"/>
      <c r="AU201" s="259"/>
      <c r="AV201" s="259"/>
      <c r="AW201" s="259"/>
      <c r="AX201" s="259"/>
    </row>
    <row r="202" spans="1:50">
      <c r="A202" s="257"/>
    </row>
    <row r="208" spans="1:50" ht="49.5" customHeight="1"/>
  </sheetData>
  <mergeCells count="122">
    <mergeCell ref="A87:BB87"/>
    <mergeCell ref="A88:A91"/>
    <mergeCell ref="B148:B152"/>
    <mergeCell ref="C148:C152"/>
    <mergeCell ref="C48:C77"/>
    <mergeCell ref="C128:C142"/>
    <mergeCell ref="A138:A142"/>
    <mergeCell ref="B138:B142"/>
    <mergeCell ref="BB138:BB142"/>
    <mergeCell ref="A112:A116"/>
    <mergeCell ref="B112:B116"/>
    <mergeCell ref="C112:C116"/>
    <mergeCell ref="A63:A67"/>
    <mergeCell ref="B63:B67"/>
    <mergeCell ref="A68:A72"/>
    <mergeCell ref="C82:C86"/>
    <mergeCell ref="A143:A147"/>
    <mergeCell ref="B143:B147"/>
    <mergeCell ref="C143:C147"/>
    <mergeCell ref="BB143:BB147"/>
    <mergeCell ref="A123:A127"/>
    <mergeCell ref="B123:B127"/>
    <mergeCell ref="C123:C127"/>
    <mergeCell ref="BB123:BB127"/>
    <mergeCell ref="A128:A132"/>
    <mergeCell ref="B128:B132"/>
    <mergeCell ref="A183:K183"/>
    <mergeCell ref="A174:BB174"/>
    <mergeCell ref="A177:AY177"/>
    <mergeCell ref="A153:BB153"/>
    <mergeCell ref="A154:C158"/>
    <mergeCell ref="BB154:BB158"/>
    <mergeCell ref="A159:C163"/>
    <mergeCell ref="A164:C168"/>
    <mergeCell ref="BB164:BB168"/>
    <mergeCell ref="BB159:BB163"/>
    <mergeCell ref="A169:C173"/>
    <mergeCell ref="BB169:BB173"/>
    <mergeCell ref="A175:BB175"/>
    <mergeCell ref="A133:A137"/>
    <mergeCell ref="B133:B137"/>
    <mergeCell ref="BB133:BB137"/>
    <mergeCell ref="BB128:BB132"/>
    <mergeCell ref="BB10:BB14"/>
    <mergeCell ref="A16:C20"/>
    <mergeCell ref="BB16:BB36"/>
    <mergeCell ref="Z7:AD7"/>
    <mergeCell ref="AE7:AI7"/>
    <mergeCell ref="AJ7:AN7"/>
    <mergeCell ref="AO7:AS7"/>
    <mergeCell ref="AT7:AX7"/>
    <mergeCell ref="T7:V7"/>
    <mergeCell ref="A21:C21"/>
    <mergeCell ref="A22:C26"/>
    <mergeCell ref="A27:C31"/>
    <mergeCell ref="A10:C14"/>
    <mergeCell ref="K7:M7"/>
    <mergeCell ref="N7:P7"/>
    <mergeCell ref="A32:C36"/>
    <mergeCell ref="A15:C15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W7:Y7"/>
    <mergeCell ref="Q7:S7"/>
    <mergeCell ref="B88:B91"/>
    <mergeCell ref="A92:A96"/>
    <mergeCell ref="B92:B96"/>
    <mergeCell ref="A97:A101"/>
    <mergeCell ref="B97:B101"/>
    <mergeCell ref="B117:B121"/>
    <mergeCell ref="C117:C121"/>
    <mergeCell ref="BB88:BB91"/>
    <mergeCell ref="C88:C91"/>
    <mergeCell ref="BB112:BB116"/>
    <mergeCell ref="B110:B111"/>
    <mergeCell ref="A122:BB122"/>
    <mergeCell ref="BB92:BB96"/>
    <mergeCell ref="B106:B107"/>
    <mergeCell ref="A108:A109"/>
    <mergeCell ref="A106:A107"/>
    <mergeCell ref="B108:B109"/>
    <mergeCell ref="B102:B103"/>
    <mergeCell ref="C92:C105"/>
    <mergeCell ref="B104:B105"/>
    <mergeCell ref="A37:C41"/>
    <mergeCell ref="BB82:BB86"/>
    <mergeCell ref="A82:A86"/>
    <mergeCell ref="B82:B86"/>
    <mergeCell ref="BB58:BB62"/>
    <mergeCell ref="BB78:BB81"/>
    <mergeCell ref="A42:BB42"/>
    <mergeCell ref="A43:A47"/>
    <mergeCell ref="B43:B47"/>
    <mergeCell ref="C43:C47"/>
    <mergeCell ref="BB43:BB47"/>
    <mergeCell ref="A48:A52"/>
    <mergeCell ref="B48:B52"/>
    <mergeCell ref="BB48:BB52"/>
    <mergeCell ref="A53:A57"/>
    <mergeCell ref="B53:B57"/>
    <mergeCell ref="BB53:BB57"/>
    <mergeCell ref="A58:A62"/>
    <mergeCell ref="B68:B72"/>
    <mergeCell ref="A73:A77"/>
    <mergeCell ref="B73:B77"/>
    <mergeCell ref="A78:A81"/>
    <mergeCell ref="B78:B81"/>
    <mergeCell ref="C78:C81"/>
  </mergeCells>
  <pageMargins left="0.59055118110236227" right="0.59055118110236227" top="1.1811023622047245" bottom="0.39370078740157483" header="0" footer="0"/>
  <pageSetup paperSize="9" scale="45" orientation="landscape" r:id="rId1"/>
  <headerFooter>
    <oddFooter>&amp;C&amp;"Times New Roman,обычный"&amp;8Страница  &amp;P из &amp;N</oddFooter>
  </headerFooter>
  <rowBreaks count="3" manualBreakCount="3">
    <brk id="60" max="53" man="1"/>
    <brk id="111" max="53" man="1"/>
    <brk id="161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BS20"/>
  <sheetViews>
    <sheetView zoomScale="71" zoomScaleNormal="71" workbookViewId="0">
      <selection activeCell="B15" sqref="B14:B15"/>
    </sheetView>
  </sheetViews>
  <sheetFormatPr defaultColWidth="9.109375" defaultRowHeight="18"/>
  <cols>
    <col min="1" max="1" width="4" style="129" customWidth="1"/>
    <col min="2" max="2" width="59.6640625" style="130" customWidth="1"/>
    <col min="3" max="3" width="14.88671875" style="130" customWidth="1"/>
    <col min="4" max="4" width="7.33203125" style="130" customWidth="1"/>
    <col min="5" max="5" width="8" style="130" customWidth="1"/>
    <col min="6" max="6" width="6.88671875" style="130" customWidth="1"/>
    <col min="7" max="8" width="6.44140625" style="130" customWidth="1"/>
    <col min="9" max="9" width="2.6640625" style="130" bestFit="1" customWidth="1"/>
    <col min="10" max="10" width="5.44140625" style="130" customWidth="1"/>
    <col min="11" max="11" width="6.109375" style="130" customWidth="1"/>
    <col min="12" max="12" width="2.6640625" style="130" bestFit="1" customWidth="1"/>
    <col min="13" max="13" width="5.5546875" style="130" customWidth="1"/>
    <col min="14" max="14" width="5.44140625" style="130" customWidth="1"/>
    <col min="15" max="15" width="2.6640625" style="130" bestFit="1" customWidth="1"/>
    <col min="16" max="17" width="6.109375" style="130" customWidth="1"/>
    <col min="18" max="18" width="2.6640625" style="130" bestFit="1" customWidth="1"/>
    <col min="19" max="19" width="4.88671875" style="130" customWidth="1"/>
    <col min="20" max="20" width="5.33203125" style="130" customWidth="1"/>
    <col min="21" max="21" width="2.6640625" style="130" bestFit="1" customWidth="1"/>
    <col min="22" max="22" width="5.6640625" style="130" customWidth="1"/>
    <col min="23" max="23" width="5.109375" style="130" customWidth="1"/>
    <col min="24" max="24" width="2.6640625" style="130" bestFit="1" customWidth="1"/>
    <col min="25" max="25" width="5.6640625" style="130" customWidth="1"/>
    <col min="26" max="26" width="5" style="130" customWidth="1"/>
    <col min="27" max="27" width="2.6640625" style="130" bestFit="1" customWidth="1"/>
    <col min="28" max="28" width="4.6640625" style="130" customWidth="1"/>
    <col min="29" max="29" width="4.5546875" style="130" customWidth="1"/>
    <col min="30" max="30" width="2.6640625" style="130" bestFit="1" customWidth="1"/>
    <col min="31" max="31" width="5" style="130" customWidth="1"/>
    <col min="32" max="32" width="5.109375" style="130" customWidth="1"/>
    <col min="33" max="33" width="2.6640625" style="130" bestFit="1" customWidth="1"/>
    <col min="34" max="34" width="5" style="130" customWidth="1"/>
    <col min="35" max="35" width="5.109375" style="130" customWidth="1"/>
    <col min="36" max="36" width="2.6640625" style="130" bestFit="1" customWidth="1"/>
    <col min="37" max="37" width="4.6640625" style="130" customWidth="1"/>
    <col min="38" max="38" width="6" style="130" customWidth="1"/>
    <col min="39" max="39" width="2.6640625" style="130" bestFit="1" customWidth="1"/>
    <col min="40" max="40" width="8.44140625" style="130" customWidth="1"/>
    <col min="41" max="41" width="8.109375" style="130" customWidth="1"/>
    <col min="42" max="42" width="6.5546875" style="130" customWidth="1"/>
    <col min="43" max="43" width="14.88671875" style="130" customWidth="1"/>
    <col min="44" max="16384" width="9.109375" style="130"/>
  </cols>
  <sheetData>
    <row r="1" spans="1:71">
      <c r="AE1" s="392" t="s">
        <v>292</v>
      </c>
      <c r="AF1" s="392"/>
      <c r="AG1" s="392"/>
      <c r="AH1" s="392"/>
      <c r="AI1" s="392"/>
      <c r="AJ1" s="392"/>
      <c r="AK1" s="392"/>
      <c r="AL1" s="392"/>
      <c r="AM1" s="392"/>
    </row>
    <row r="2" spans="1:71" ht="21" customHeight="1">
      <c r="A2" s="393" t="s">
        <v>347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131"/>
      <c r="AP2" s="131"/>
    </row>
    <row r="3" spans="1:71" ht="15.7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</row>
    <row r="4" spans="1:71" ht="18.600000000000001" thickBot="1"/>
    <row r="5" spans="1:71" ht="12.75" customHeight="1" thickBot="1">
      <c r="A5" s="394" t="s">
        <v>0</v>
      </c>
      <c r="B5" s="396" t="s">
        <v>291</v>
      </c>
      <c r="C5" s="396" t="s">
        <v>264</v>
      </c>
      <c r="D5" s="398" t="s">
        <v>346</v>
      </c>
      <c r="E5" s="399"/>
      <c r="F5" s="399"/>
      <c r="G5" s="402" t="s">
        <v>255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384" t="s">
        <v>290</v>
      </c>
    </row>
    <row r="6" spans="1:71" ht="66.75" customHeight="1">
      <c r="A6" s="395"/>
      <c r="B6" s="397"/>
      <c r="C6" s="397"/>
      <c r="D6" s="400"/>
      <c r="E6" s="401"/>
      <c r="F6" s="401"/>
      <c r="G6" s="389" t="s">
        <v>17</v>
      </c>
      <c r="H6" s="389"/>
      <c r="I6" s="389"/>
      <c r="J6" s="389" t="s">
        <v>18</v>
      </c>
      <c r="K6" s="389"/>
      <c r="L6" s="389"/>
      <c r="M6" s="389" t="s">
        <v>22</v>
      </c>
      <c r="N6" s="389"/>
      <c r="O6" s="389"/>
      <c r="P6" s="389" t="s">
        <v>24</v>
      </c>
      <c r="Q6" s="389"/>
      <c r="R6" s="389"/>
      <c r="S6" s="389" t="s">
        <v>25</v>
      </c>
      <c r="T6" s="389"/>
      <c r="U6" s="389"/>
      <c r="V6" s="389" t="s">
        <v>26</v>
      </c>
      <c r="W6" s="389"/>
      <c r="X6" s="389"/>
      <c r="Y6" s="389" t="s">
        <v>28</v>
      </c>
      <c r="Z6" s="389"/>
      <c r="AA6" s="389"/>
      <c r="AB6" s="389" t="s">
        <v>29</v>
      </c>
      <c r="AC6" s="389"/>
      <c r="AD6" s="389"/>
      <c r="AE6" s="389" t="s">
        <v>30</v>
      </c>
      <c r="AF6" s="389"/>
      <c r="AG6" s="389"/>
      <c r="AH6" s="389" t="s">
        <v>32</v>
      </c>
      <c r="AI6" s="389"/>
      <c r="AJ6" s="389"/>
      <c r="AK6" s="389" t="s">
        <v>33</v>
      </c>
      <c r="AL6" s="389"/>
      <c r="AM6" s="389"/>
      <c r="AN6" s="389" t="s">
        <v>34</v>
      </c>
      <c r="AO6" s="389"/>
      <c r="AP6" s="404"/>
      <c r="AQ6" s="385"/>
    </row>
    <row r="7" spans="1:71" ht="36">
      <c r="A7" s="132"/>
      <c r="B7" s="133"/>
      <c r="C7" s="133"/>
      <c r="D7" s="133" t="s">
        <v>20</v>
      </c>
      <c r="E7" s="133" t="s">
        <v>21</v>
      </c>
      <c r="F7" s="133" t="s">
        <v>19</v>
      </c>
      <c r="G7" s="133" t="s">
        <v>20</v>
      </c>
      <c r="H7" s="133" t="s">
        <v>21</v>
      </c>
      <c r="I7" s="133" t="s">
        <v>19</v>
      </c>
      <c r="J7" s="133" t="s">
        <v>20</v>
      </c>
      <c r="K7" s="133" t="s">
        <v>21</v>
      </c>
      <c r="L7" s="133" t="s">
        <v>19</v>
      </c>
      <c r="M7" s="133" t="s">
        <v>20</v>
      </c>
      <c r="N7" s="133" t="s">
        <v>21</v>
      </c>
      <c r="O7" s="133" t="s">
        <v>19</v>
      </c>
      <c r="P7" s="133" t="s">
        <v>20</v>
      </c>
      <c r="Q7" s="133" t="s">
        <v>21</v>
      </c>
      <c r="R7" s="133" t="s">
        <v>19</v>
      </c>
      <c r="S7" s="133" t="s">
        <v>20</v>
      </c>
      <c r="T7" s="133" t="s">
        <v>21</v>
      </c>
      <c r="U7" s="133" t="s">
        <v>19</v>
      </c>
      <c r="V7" s="133" t="s">
        <v>20</v>
      </c>
      <c r="W7" s="133" t="s">
        <v>21</v>
      </c>
      <c r="X7" s="133" t="s">
        <v>19</v>
      </c>
      <c r="Y7" s="133" t="s">
        <v>20</v>
      </c>
      <c r="Z7" s="133" t="s">
        <v>21</v>
      </c>
      <c r="AA7" s="133" t="s">
        <v>19</v>
      </c>
      <c r="AB7" s="133" t="s">
        <v>20</v>
      </c>
      <c r="AC7" s="133" t="s">
        <v>21</v>
      </c>
      <c r="AD7" s="133" t="s">
        <v>19</v>
      </c>
      <c r="AE7" s="133" t="s">
        <v>20</v>
      </c>
      <c r="AF7" s="133" t="s">
        <v>21</v>
      </c>
      <c r="AG7" s="133" t="s">
        <v>19</v>
      </c>
      <c r="AH7" s="133" t="s">
        <v>20</v>
      </c>
      <c r="AI7" s="133" t="s">
        <v>21</v>
      </c>
      <c r="AJ7" s="133" t="s">
        <v>19</v>
      </c>
      <c r="AK7" s="133" t="s">
        <v>20</v>
      </c>
      <c r="AL7" s="133" t="s">
        <v>21</v>
      </c>
      <c r="AM7" s="133" t="s">
        <v>19</v>
      </c>
      <c r="AN7" s="133" t="s">
        <v>20</v>
      </c>
      <c r="AO7" s="133" t="s">
        <v>21</v>
      </c>
      <c r="AP7" s="134" t="s">
        <v>19</v>
      </c>
      <c r="AQ7" s="385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</row>
    <row r="8" spans="1:71" s="137" customFormat="1" ht="69" customHeight="1">
      <c r="A8" s="135">
        <v>1</v>
      </c>
      <c r="B8" s="148" t="s">
        <v>337</v>
      </c>
      <c r="C8" s="135">
        <v>42.5</v>
      </c>
      <c r="D8" s="135">
        <v>45.6</v>
      </c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>
        <v>45.6</v>
      </c>
      <c r="AO8" s="135"/>
      <c r="AP8" s="135"/>
      <c r="AQ8" s="136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</row>
    <row r="9" spans="1:71" s="137" customFormat="1" ht="65.25" customHeight="1">
      <c r="A9" s="135">
        <v>2</v>
      </c>
      <c r="B9" s="150" t="s">
        <v>338</v>
      </c>
      <c r="C9" s="135">
        <v>61.9</v>
      </c>
      <c r="D9" s="135">
        <v>63</v>
      </c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>
        <v>63</v>
      </c>
      <c r="AO9" s="135"/>
      <c r="AP9" s="135"/>
      <c r="AQ9" s="136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</row>
    <row r="10" spans="1:71" s="137" customFormat="1" ht="72">
      <c r="A10" s="135">
        <v>3</v>
      </c>
      <c r="B10" s="151" t="s">
        <v>339</v>
      </c>
      <c r="C10" s="135">
        <v>21.6</v>
      </c>
      <c r="D10" s="135">
        <v>27.2</v>
      </c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>
        <v>27.2</v>
      </c>
      <c r="AO10" s="135"/>
      <c r="AP10" s="135"/>
      <c r="AQ10" s="136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</row>
    <row r="11" spans="1:71" s="137" customFormat="1" ht="72">
      <c r="A11" s="135">
        <v>4</v>
      </c>
      <c r="B11" s="148" t="s">
        <v>340</v>
      </c>
      <c r="C11" s="135">
        <v>2.4</v>
      </c>
      <c r="D11" s="135">
        <v>4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>
        <v>4</v>
      </c>
      <c r="AO11" s="135"/>
      <c r="AP11" s="135"/>
      <c r="AQ11" s="136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</row>
    <row r="12" spans="1:71" s="137" customFormat="1" ht="54">
      <c r="A12" s="135">
        <v>5</v>
      </c>
      <c r="B12" s="148" t="s">
        <v>341</v>
      </c>
      <c r="C12" s="135">
        <v>77.2</v>
      </c>
      <c r="D12" s="135">
        <v>78.5</v>
      </c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>
        <v>78.5</v>
      </c>
      <c r="AO12" s="135"/>
      <c r="AP12" s="135"/>
      <c r="AQ12" s="136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</row>
    <row r="13" spans="1:71" s="137" customFormat="1" ht="90">
      <c r="A13" s="135">
        <v>6</v>
      </c>
      <c r="B13" s="148" t="s">
        <v>342</v>
      </c>
      <c r="C13" s="135">
        <v>34</v>
      </c>
      <c r="D13" s="135">
        <v>35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>
        <v>35</v>
      </c>
      <c r="AO13" s="135"/>
      <c r="AP13" s="135"/>
      <c r="AQ13" s="136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</row>
    <row r="14" spans="1:71" s="137" customFormat="1" ht="126">
      <c r="A14" s="138">
        <v>7</v>
      </c>
      <c r="B14" s="149" t="s">
        <v>343</v>
      </c>
      <c r="C14" s="139">
        <v>30</v>
      </c>
      <c r="D14" s="140">
        <v>35</v>
      </c>
      <c r="E14" s="140"/>
      <c r="F14" s="141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>
        <v>35</v>
      </c>
      <c r="AO14" s="140"/>
      <c r="AP14" s="140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</row>
    <row r="15" spans="1:71" s="137" customFormat="1" ht="126">
      <c r="A15" s="138">
        <v>8</v>
      </c>
      <c r="B15" s="149" t="s">
        <v>344</v>
      </c>
      <c r="C15" s="139">
        <v>15</v>
      </c>
      <c r="D15" s="140">
        <v>15</v>
      </c>
      <c r="E15" s="140"/>
      <c r="F15" s="141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>
        <v>15</v>
      </c>
      <c r="AO15" s="140"/>
      <c r="AP15" s="140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</row>
    <row r="16" spans="1:71" s="144" customFormat="1">
      <c r="A16" s="142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</row>
    <row r="17" spans="1:70" s="144" customFormat="1" ht="70.95" customHeight="1">
      <c r="A17" s="386" t="s">
        <v>345</v>
      </c>
      <c r="B17" s="387"/>
      <c r="C17" s="387"/>
      <c r="D17" s="390" t="s">
        <v>275</v>
      </c>
      <c r="E17" s="390"/>
      <c r="F17" s="391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</row>
    <row r="18" spans="1:70" s="145" customFormat="1" ht="27" customHeight="1">
      <c r="A18" s="388" t="s">
        <v>372</v>
      </c>
      <c r="B18" s="388"/>
      <c r="C18" s="388"/>
      <c r="D18" s="96" t="s">
        <v>275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</row>
    <row r="19" spans="1:70" s="145" customFormat="1">
      <c r="A19" s="146"/>
      <c r="B19" s="95"/>
      <c r="C19" s="95"/>
      <c r="D19" s="97"/>
      <c r="E19" s="97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95"/>
      <c r="BJ19" s="95"/>
      <c r="BK19" s="95"/>
      <c r="BL19" s="147"/>
      <c r="BM19" s="147"/>
      <c r="BN19" s="147"/>
    </row>
    <row r="20" spans="1:70">
      <c r="A20" s="96"/>
    </row>
  </sheetData>
  <mergeCells count="23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17:C17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7:F1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U18"/>
  <sheetViews>
    <sheetView workbookViewId="0">
      <selection activeCell="C5" sqref="C5:C9"/>
    </sheetView>
  </sheetViews>
  <sheetFormatPr defaultRowHeight="14.4"/>
  <cols>
    <col min="1" max="1" width="4.33203125" style="102" customWidth="1"/>
    <col min="2" max="2" width="42.33203125" style="102" customWidth="1"/>
    <col min="3" max="3" width="98.33203125" style="102" customWidth="1"/>
    <col min="4" max="256" width="8.88671875" style="102"/>
    <col min="257" max="257" width="4.33203125" style="102" customWidth="1"/>
    <col min="258" max="258" width="35.6640625" style="102" customWidth="1"/>
    <col min="259" max="259" width="40.5546875" style="102" customWidth="1"/>
    <col min="260" max="512" width="8.88671875" style="102"/>
    <col min="513" max="513" width="4.33203125" style="102" customWidth="1"/>
    <col min="514" max="514" width="35.6640625" style="102" customWidth="1"/>
    <col min="515" max="515" width="40.5546875" style="102" customWidth="1"/>
    <col min="516" max="768" width="8.88671875" style="102"/>
    <col min="769" max="769" width="4.33203125" style="102" customWidth="1"/>
    <col min="770" max="770" width="35.6640625" style="102" customWidth="1"/>
    <col min="771" max="771" width="40.5546875" style="102" customWidth="1"/>
    <col min="772" max="1024" width="8.88671875" style="102"/>
    <col min="1025" max="1025" width="4.33203125" style="102" customWidth="1"/>
    <col min="1026" max="1026" width="35.6640625" style="102" customWidth="1"/>
    <col min="1027" max="1027" width="40.5546875" style="102" customWidth="1"/>
    <col min="1028" max="1280" width="8.88671875" style="102"/>
    <col min="1281" max="1281" width="4.33203125" style="102" customWidth="1"/>
    <col min="1282" max="1282" width="35.6640625" style="102" customWidth="1"/>
    <col min="1283" max="1283" width="40.5546875" style="102" customWidth="1"/>
    <col min="1284" max="1536" width="8.88671875" style="102"/>
    <col min="1537" max="1537" width="4.33203125" style="102" customWidth="1"/>
    <col min="1538" max="1538" width="35.6640625" style="102" customWidth="1"/>
    <col min="1539" max="1539" width="40.5546875" style="102" customWidth="1"/>
    <col min="1540" max="1792" width="8.88671875" style="102"/>
    <col min="1793" max="1793" width="4.33203125" style="102" customWidth="1"/>
    <col min="1794" max="1794" width="35.6640625" style="102" customWidth="1"/>
    <col min="1795" max="1795" width="40.5546875" style="102" customWidth="1"/>
    <col min="1796" max="2048" width="8.88671875" style="102"/>
    <col min="2049" max="2049" width="4.33203125" style="102" customWidth="1"/>
    <col min="2050" max="2050" width="35.6640625" style="102" customWidth="1"/>
    <col min="2051" max="2051" width="40.5546875" style="102" customWidth="1"/>
    <col min="2052" max="2304" width="8.88671875" style="102"/>
    <col min="2305" max="2305" width="4.33203125" style="102" customWidth="1"/>
    <col min="2306" max="2306" width="35.6640625" style="102" customWidth="1"/>
    <col min="2307" max="2307" width="40.5546875" style="102" customWidth="1"/>
    <col min="2308" max="2560" width="8.88671875" style="102"/>
    <col min="2561" max="2561" width="4.33203125" style="102" customWidth="1"/>
    <col min="2562" max="2562" width="35.6640625" style="102" customWidth="1"/>
    <col min="2563" max="2563" width="40.5546875" style="102" customWidth="1"/>
    <col min="2564" max="2816" width="8.88671875" style="102"/>
    <col min="2817" max="2817" width="4.33203125" style="102" customWidth="1"/>
    <col min="2818" max="2818" width="35.6640625" style="102" customWidth="1"/>
    <col min="2819" max="2819" width="40.5546875" style="102" customWidth="1"/>
    <col min="2820" max="3072" width="8.88671875" style="102"/>
    <col min="3073" max="3073" width="4.33203125" style="102" customWidth="1"/>
    <col min="3074" max="3074" width="35.6640625" style="102" customWidth="1"/>
    <col min="3075" max="3075" width="40.5546875" style="102" customWidth="1"/>
    <col min="3076" max="3328" width="8.88671875" style="102"/>
    <col min="3329" max="3329" width="4.33203125" style="102" customWidth="1"/>
    <col min="3330" max="3330" width="35.6640625" style="102" customWidth="1"/>
    <col min="3331" max="3331" width="40.5546875" style="102" customWidth="1"/>
    <col min="3332" max="3584" width="8.88671875" style="102"/>
    <col min="3585" max="3585" width="4.33203125" style="102" customWidth="1"/>
    <col min="3586" max="3586" width="35.6640625" style="102" customWidth="1"/>
    <col min="3587" max="3587" width="40.5546875" style="102" customWidth="1"/>
    <col min="3588" max="3840" width="8.88671875" style="102"/>
    <col min="3841" max="3841" width="4.33203125" style="102" customWidth="1"/>
    <col min="3842" max="3842" width="35.6640625" style="102" customWidth="1"/>
    <col min="3843" max="3843" width="40.5546875" style="102" customWidth="1"/>
    <col min="3844" max="4096" width="8.88671875" style="102"/>
    <col min="4097" max="4097" width="4.33203125" style="102" customWidth="1"/>
    <col min="4098" max="4098" width="35.6640625" style="102" customWidth="1"/>
    <col min="4099" max="4099" width="40.5546875" style="102" customWidth="1"/>
    <col min="4100" max="4352" width="8.88671875" style="102"/>
    <col min="4353" max="4353" width="4.33203125" style="102" customWidth="1"/>
    <col min="4354" max="4354" width="35.6640625" style="102" customWidth="1"/>
    <col min="4355" max="4355" width="40.5546875" style="102" customWidth="1"/>
    <col min="4356" max="4608" width="8.88671875" style="102"/>
    <col min="4609" max="4609" width="4.33203125" style="102" customWidth="1"/>
    <col min="4610" max="4610" width="35.6640625" style="102" customWidth="1"/>
    <col min="4611" max="4611" width="40.5546875" style="102" customWidth="1"/>
    <col min="4612" max="4864" width="8.88671875" style="102"/>
    <col min="4865" max="4865" width="4.33203125" style="102" customWidth="1"/>
    <col min="4866" max="4866" width="35.6640625" style="102" customWidth="1"/>
    <col min="4867" max="4867" width="40.5546875" style="102" customWidth="1"/>
    <col min="4868" max="5120" width="8.88671875" style="102"/>
    <col min="5121" max="5121" width="4.33203125" style="102" customWidth="1"/>
    <col min="5122" max="5122" width="35.6640625" style="102" customWidth="1"/>
    <col min="5123" max="5123" width="40.5546875" style="102" customWidth="1"/>
    <col min="5124" max="5376" width="8.88671875" style="102"/>
    <col min="5377" max="5377" width="4.33203125" style="102" customWidth="1"/>
    <col min="5378" max="5378" width="35.6640625" style="102" customWidth="1"/>
    <col min="5379" max="5379" width="40.5546875" style="102" customWidth="1"/>
    <col min="5380" max="5632" width="8.88671875" style="102"/>
    <col min="5633" max="5633" width="4.33203125" style="102" customWidth="1"/>
    <col min="5634" max="5634" width="35.6640625" style="102" customWidth="1"/>
    <col min="5635" max="5635" width="40.5546875" style="102" customWidth="1"/>
    <col min="5636" max="5888" width="8.88671875" style="102"/>
    <col min="5889" max="5889" width="4.33203125" style="102" customWidth="1"/>
    <col min="5890" max="5890" width="35.6640625" style="102" customWidth="1"/>
    <col min="5891" max="5891" width="40.5546875" style="102" customWidth="1"/>
    <col min="5892" max="6144" width="8.88671875" style="102"/>
    <col min="6145" max="6145" width="4.33203125" style="102" customWidth="1"/>
    <col min="6146" max="6146" width="35.6640625" style="102" customWidth="1"/>
    <col min="6147" max="6147" width="40.5546875" style="102" customWidth="1"/>
    <col min="6148" max="6400" width="8.88671875" style="102"/>
    <col min="6401" max="6401" width="4.33203125" style="102" customWidth="1"/>
    <col min="6402" max="6402" width="35.6640625" style="102" customWidth="1"/>
    <col min="6403" max="6403" width="40.5546875" style="102" customWidth="1"/>
    <col min="6404" max="6656" width="8.88671875" style="102"/>
    <col min="6657" max="6657" width="4.33203125" style="102" customWidth="1"/>
    <col min="6658" max="6658" width="35.6640625" style="102" customWidth="1"/>
    <col min="6659" max="6659" width="40.5546875" style="102" customWidth="1"/>
    <col min="6660" max="6912" width="8.88671875" style="102"/>
    <col min="6913" max="6913" width="4.33203125" style="102" customWidth="1"/>
    <col min="6914" max="6914" width="35.6640625" style="102" customWidth="1"/>
    <col min="6915" max="6915" width="40.5546875" style="102" customWidth="1"/>
    <col min="6916" max="7168" width="8.88671875" style="102"/>
    <col min="7169" max="7169" width="4.33203125" style="102" customWidth="1"/>
    <col min="7170" max="7170" width="35.6640625" style="102" customWidth="1"/>
    <col min="7171" max="7171" width="40.5546875" style="102" customWidth="1"/>
    <col min="7172" max="7424" width="8.88671875" style="102"/>
    <col min="7425" max="7425" width="4.33203125" style="102" customWidth="1"/>
    <col min="7426" max="7426" width="35.6640625" style="102" customWidth="1"/>
    <col min="7427" max="7427" width="40.5546875" style="102" customWidth="1"/>
    <col min="7428" max="7680" width="8.88671875" style="102"/>
    <col min="7681" max="7681" width="4.33203125" style="102" customWidth="1"/>
    <col min="7682" max="7682" width="35.6640625" style="102" customWidth="1"/>
    <col min="7683" max="7683" width="40.5546875" style="102" customWidth="1"/>
    <col min="7684" max="7936" width="8.88671875" style="102"/>
    <col min="7937" max="7937" width="4.33203125" style="102" customWidth="1"/>
    <col min="7938" max="7938" width="35.6640625" style="102" customWidth="1"/>
    <col min="7939" max="7939" width="40.5546875" style="102" customWidth="1"/>
    <col min="7940" max="8192" width="8.88671875" style="102"/>
    <col min="8193" max="8193" width="4.33203125" style="102" customWidth="1"/>
    <col min="8194" max="8194" width="35.6640625" style="102" customWidth="1"/>
    <col min="8195" max="8195" width="40.5546875" style="102" customWidth="1"/>
    <col min="8196" max="8448" width="8.88671875" style="102"/>
    <col min="8449" max="8449" width="4.33203125" style="102" customWidth="1"/>
    <col min="8450" max="8450" width="35.6640625" style="102" customWidth="1"/>
    <col min="8451" max="8451" width="40.5546875" style="102" customWidth="1"/>
    <col min="8452" max="8704" width="8.88671875" style="102"/>
    <col min="8705" max="8705" width="4.33203125" style="102" customWidth="1"/>
    <col min="8706" max="8706" width="35.6640625" style="102" customWidth="1"/>
    <col min="8707" max="8707" width="40.5546875" style="102" customWidth="1"/>
    <col min="8708" max="8960" width="8.88671875" style="102"/>
    <col min="8961" max="8961" width="4.33203125" style="102" customWidth="1"/>
    <col min="8962" max="8962" width="35.6640625" style="102" customWidth="1"/>
    <col min="8963" max="8963" width="40.5546875" style="102" customWidth="1"/>
    <col min="8964" max="9216" width="8.88671875" style="102"/>
    <col min="9217" max="9217" width="4.33203125" style="102" customWidth="1"/>
    <col min="9218" max="9218" width="35.6640625" style="102" customWidth="1"/>
    <col min="9219" max="9219" width="40.5546875" style="102" customWidth="1"/>
    <col min="9220" max="9472" width="8.88671875" style="102"/>
    <col min="9473" max="9473" width="4.33203125" style="102" customWidth="1"/>
    <col min="9474" max="9474" width="35.6640625" style="102" customWidth="1"/>
    <col min="9475" max="9475" width="40.5546875" style="102" customWidth="1"/>
    <col min="9476" max="9728" width="8.88671875" style="102"/>
    <col min="9729" max="9729" width="4.33203125" style="102" customWidth="1"/>
    <col min="9730" max="9730" width="35.6640625" style="102" customWidth="1"/>
    <col min="9731" max="9731" width="40.5546875" style="102" customWidth="1"/>
    <col min="9732" max="9984" width="8.88671875" style="102"/>
    <col min="9985" max="9985" width="4.33203125" style="102" customWidth="1"/>
    <col min="9986" max="9986" width="35.6640625" style="102" customWidth="1"/>
    <col min="9987" max="9987" width="40.5546875" style="102" customWidth="1"/>
    <col min="9988" max="10240" width="8.88671875" style="102"/>
    <col min="10241" max="10241" width="4.33203125" style="102" customWidth="1"/>
    <col min="10242" max="10242" width="35.6640625" style="102" customWidth="1"/>
    <col min="10243" max="10243" width="40.5546875" style="102" customWidth="1"/>
    <col min="10244" max="10496" width="8.88671875" style="102"/>
    <col min="10497" max="10497" width="4.33203125" style="102" customWidth="1"/>
    <col min="10498" max="10498" width="35.6640625" style="102" customWidth="1"/>
    <col min="10499" max="10499" width="40.5546875" style="102" customWidth="1"/>
    <col min="10500" max="10752" width="8.88671875" style="102"/>
    <col min="10753" max="10753" width="4.33203125" style="102" customWidth="1"/>
    <col min="10754" max="10754" width="35.6640625" style="102" customWidth="1"/>
    <col min="10755" max="10755" width="40.5546875" style="102" customWidth="1"/>
    <col min="10756" max="11008" width="8.88671875" style="102"/>
    <col min="11009" max="11009" width="4.33203125" style="102" customWidth="1"/>
    <col min="11010" max="11010" width="35.6640625" style="102" customWidth="1"/>
    <col min="11011" max="11011" width="40.5546875" style="102" customWidth="1"/>
    <col min="11012" max="11264" width="8.88671875" style="102"/>
    <col min="11265" max="11265" width="4.33203125" style="102" customWidth="1"/>
    <col min="11266" max="11266" width="35.6640625" style="102" customWidth="1"/>
    <col min="11267" max="11267" width="40.5546875" style="102" customWidth="1"/>
    <col min="11268" max="11520" width="8.88671875" style="102"/>
    <col min="11521" max="11521" width="4.33203125" style="102" customWidth="1"/>
    <col min="11522" max="11522" width="35.6640625" style="102" customWidth="1"/>
    <col min="11523" max="11523" width="40.5546875" style="102" customWidth="1"/>
    <col min="11524" max="11776" width="8.88671875" style="102"/>
    <col min="11777" max="11777" width="4.33203125" style="102" customWidth="1"/>
    <col min="11778" max="11778" width="35.6640625" style="102" customWidth="1"/>
    <col min="11779" max="11779" width="40.5546875" style="102" customWidth="1"/>
    <col min="11780" max="12032" width="8.88671875" style="102"/>
    <col min="12033" max="12033" width="4.33203125" style="102" customWidth="1"/>
    <col min="12034" max="12034" width="35.6640625" style="102" customWidth="1"/>
    <col min="12035" max="12035" width="40.5546875" style="102" customWidth="1"/>
    <col min="12036" max="12288" width="8.88671875" style="102"/>
    <col min="12289" max="12289" width="4.33203125" style="102" customWidth="1"/>
    <col min="12290" max="12290" width="35.6640625" style="102" customWidth="1"/>
    <col min="12291" max="12291" width="40.5546875" style="102" customWidth="1"/>
    <col min="12292" max="12544" width="8.88671875" style="102"/>
    <col min="12545" max="12545" width="4.33203125" style="102" customWidth="1"/>
    <col min="12546" max="12546" width="35.6640625" style="102" customWidth="1"/>
    <col min="12547" max="12547" width="40.5546875" style="102" customWidth="1"/>
    <col min="12548" max="12800" width="8.88671875" style="102"/>
    <col min="12801" max="12801" width="4.33203125" style="102" customWidth="1"/>
    <col min="12802" max="12802" width="35.6640625" style="102" customWidth="1"/>
    <col min="12803" max="12803" width="40.5546875" style="102" customWidth="1"/>
    <col min="12804" max="13056" width="8.88671875" style="102"/>
    <col min="13057" max="13057" width="4.33203125" style="102" customWidth="1"/>
    <col min="13058" max="13058" width="35.6640625" style="102" customWidth="1"/>
    <col min="13059" max="13059" width="40.5546875" style="102" customWidth="1"/>
    <col min="13060" max="13312" width="8.88671875" style="102"/>
    <col min="13313" max="13313" width="4.33203125" style="102" customWidth="1"/>
    <col min="13314" max="13314" width="35.6640625" style="102" customWidth="1"/>
    <col min="13315" max="13315" width="40.5546875" style="102" customWidth="1"/>
    <col min="13316" max="13568" width="8.88671875" style="102"/>
    <col min="13569" max="13569" width="4.33203125" style="102" customWidth="1"/>
    <col min="13570" max="13570" width="35.6640625" style="102" customWidth="1"/>
    <col min="13571" max="13571" width="40.5546875" style="102" customWidth="1"/>
    <col min="13572" max="13824" width="8.88671875" style="102"/>
    <col min="13825" max="13825" width="4.33203125" style="102" customWidth="1"/>
    <col min="13826" max="13826" width="35.6640625" style="102" customWidth="1"/>
    <col min="13827" max="13827" width="40.5546875" style="102" customWidth="1"/>
    <col min="13828" max="14080" width="8.88671875" style="102"/>
    <col min="14081" max="14081" width="4.33203125" style="102" customWidth="1"/>
    <col min="14082" max="14082" width="35.6640625" style="102" customWidth="1"/>
    <col min="14083" max="14083" width="40.5546875" style="102" customWidth="1"/>
    <col min="14084" max="14336" width="8.88671875" style="102"/>
    <col min="14337" max="14337" width="4.33203125" style="102" customWidth="1"/>
    <col min="14338" max="14338" width="35.6640625" style="102" customWidth="1"/>
    <col min="14339" max="14339" width="40.5546875" style="102" customWidth="1"/>
    <col min="14340" max="14592" width="8.88671875" style="102"/>
    <col min="14593" max="14593" width="4.33203125" style="102" customWidth="1"/>
    <col min="14594" max="14594" width="35.6640625" style="102" customWidth="1"/>
    <col min="14595" max="14595" width="40.5546875" style="102" customWidth="1"/>
    <col min="14596" max="14848" width="8.88671875" style="102"/>
    <col min="14849" max="14849" width="4.33203125" style="102" customWidth="1"/>
    <col min="14850" max="14850" width="35.6640625" style="102" customWidth="1"/>
    <col min="14851" max="14851" width="40.5546875" style="102" customWidth="1"/>
    <col min="14852" max="15104" width="8.88671875" style="102"/>
    <col min="15105" max="15105" width="4.33203125" style="102" customWidth="1"/>
    <col min="15106" max="15106" width="35.6640625" style="102" customWidth="1"/>
    <col min="15107" max="15107" width="40.5546875" style="102" customWidth="1"/>
    <col min="15108" max="15360" width="8.88671875" style="102"/>
    <col min="15361" max="15361" width="4.33203125" style="102" customWidth="1"/>
    <col min="15362" max="15362" width="35.6640625" style="102" customWidth="1"/>
    <col min="15363" max="15363" width="40.5546875" style="102" customWidth="1"/>
    <col min="15364" max="15616" width="8.88671875" style="102"/>
    <col min="15617" max="15617" width="4.33203125" style="102" customWidth="1"/>
    <col min="15618" max="15618" width="35.6640625" style="102" customWidth="1"/>
    <col min="15619" max="15619" width="40.5546875" style="102" customWidth="1"/>
    <col min="15620" max="15872" width="8.88671875" style="102"/>
    <col min="15873" max="15873" width="4.33203125" style="102" customWidth="1"/>
    <col min="15874" max="15874" width="35.6640625" style="102" customWidth="1"/>
    <col min="15875" max="15875" width="40.5546875" style="102" customWidth="1"/>
    <col min="15876" max="16128" width="8.88671875" style="102"/>
    <col min="16129" max="16129" width="4.33203125" style="102" customWidth="1"/>
    <col min="16130" max="16130" width="35.6640625" style="102" customWidth="1"/>
    <col min="16131" max="16131" width="40.5546875" style="102" customWidth="1"/>
    <col min="16132" max="16384" width="8.88671875" style="102"/>
  </cols>
  <sheetData>
    <row r="1" spans="1:47" ht="22.5" customHeight="1">
      <c r="A1" s="99"/>
      <c r="B1" s="100"/>
      <c r="C1" s="101" t="s">
        <v>260</v>
      </c>
      <c r="D1" s="100"/>
      <c r="E1" s="100"/>
      <c r="F1" s="100"/>
      <c r="G1" s="100"/>
      <c r="H1" s="100"/>
      <c r="I1" s="100"/>
      <c r="J1" s="100"/>
      <c r="K1" s="100"/>
    </row>
    <row r="2" spans="1:47" ht="44.4" customHeight="1">
      <c r="A2" s="99"/>
      <c r="B2" s="405" t="s">
        <v>348</v>
      </c>
      <c r="C2" s="405"/>
      <c r="D2" s="103"/>
      <c r="E2" s="103"/>
      <c r="F2" s="103"/>
      <c r="G2" s="103"/>
      <c r="H2" s="103"/>
      <c r="I2" s="103"/>
      <c r="J2" s="103"/>
      <c r="K2" s="103"/>
    </row>
    <row r="3" spans="1:47" s="105" customFormat="1" ht="81.75" customHeight="1">
      <c r="A3" s="106" t="s">
        <v>266</v>
      </c>
      <c r="B3" s="170" t="s">
        <v>271</v>
      </c>
      <c r="C3" s="171" t="s">
        <v>376</v>
      </c>
      <c r="D3" s="104"/>
      <c r="E3" s="104"/>
      <c r="F3" s="104"/>
      <c r="G3" s="104"/>
      <c r="H3" s="104"/>
      <c r="I3" s="104"/>
      <c r="J3" s="104"/>
      <c r="K3" s="104"/>
    </row>
    <row r="4" spans="1:47" s="105" customFormat="1" ht="34.5" customHeight="1">
      <c r="A4" s="106" t="s">
        <v>267</v>
      </c>
      <c r="B4" s="170" t="s">
        <v>274</v>
      </c>
      <c r="C4" s="170"/>
      <c r="D4" s="104"/>
      <c r="E4" s="104"/>
      <c r="F4" s="104"/>
      <c r="G4" s="104"/>
      <c r="H4" s="104"/>
      <c r="I4" s="104"/>
      <c r="J4" s="104"/>
      <c r="K4" s="104"/>
    </row>
    <row r="5" spans="1:47" s="108" customFormat="1" ht="52.5" customHeight="1">
      <c r="A5" s="106" t="s">
        <v>6</v>
      </c>
      <c r="B5" s="170" t="s">
        <v>367</v>
      </c>
      <c r="C5" s="406" t="s">
        <v>374</v>
      </c>
      <c r="D5" s="107"/>
      <c r="E5" s="107"/>
      <c r="F5" s="107"/>
      <c r="G5" s="107"/>
      <c r="H5" s="107"/>
      <c r="I5" s="107"/>
      <c r="J5" s="107"/>
      <c r="K5" s="107"/>
    </row>
    <row r="6" spans="1:47" s="108" customFormat="1" ht="15" hidden="1" customHeight="1">
      <c r="A6" s="106" t="s">
        <v>7</v>
      </c>
      <c r="B6" s="170"/>
      <c r="C6" s="407"/>
      <c r="D6" s="107"/>
      <c r="E6" s="107"/>
      <c r="F6" s="107"/>
      <c r="G6" s="107"/>
      <c r="H6" s="107"/>
      <c r="I6" s="107"/>
      <c r="J6" s="107"/>
      <c r="K6" s="107"/>
    </row>
    <row r="7" spans="1:47" s="108" customFormat="1" ht="15" hidden="1" customHeight="1">
      <c r="A7" s="106" t="s">
        <v>8</v>
      </c>
      <c r="B7" s="170"/>
      <c r="C7" s="407"/>
      <c r="D7" s="107"/>
      <c r="E7" s="107"/>
      <c r="F7" s="107"/>
      <c r="G7" s="107"/>
      <c r="H7" s="107"/>
      <c r="I7" s="107"/>
      <c r="J7" s="107"/>
      <c r="K7" s="107"/>
    </row>
    <row r="8" spans="1:47" s="108" customFormat="1" ht="15" hidden="1" customHeight="1">
      <c r="A8" s="106" t="s">
        <v>14</v>
      </c>
      <c r="B8" s="170"/>
      <c r="C8" s="407"/>
      <c r="D8" s="107"/>
      <c r="E8" s="107"/>
      <c r="F8" s="107"/>
      <c r="G8" s="107"/>
      <c r="H8" s="107"/>
      <c r="I8" s="107"/>
      <c r="J8" s="107"/>
      <c r="K8" s="107"/>
    </row>
    <row r="9" spans="1:47" s="108" customFormat="1" ht="15" hidden="1" customHeight="1">
      <c r="A9" s="106" t="s">
        <v>15</v>
      </c>
      <c r="B9" s="170"/>
      <c r="C9" s="408"/>
      <c r="D9" s="107"/>
      <c r="E9" s="107"/>
      <c r="F9" s="107"/>
      <c r="G9" s="107"/>
      <c r="H9" s="107"/>
      <c r="I9" s="107"/>
      <c r="J9" s="107"/>
      <c r="K9" s="107"/>
    </row>
    <row r="10" spans="1:47" ht="24" hidden="1" customHeight="1">
      <c r="A10" s="106"/>
      <c r="B10" s="170" t="s">
        <v>272</v>
      </c>
      <c r="C10" s="170"/>
      <c r="D10" s="107"/>
      <c r="E10" s="107"/>
      <c r="F10" s="107"/>
      <c r="G10" s="107"/>
      <c r="H10" s="107"/>
      <c r="I10" s="107"/>
      <c r="J10" s="107"/>
      <c r="K10" s="107"/>
    </row>
    <row r="11" spans="1:47" s="105" customFormat="1" ht="83.25" customHeight="1">
      <c r="A11" s="118" t="s">
        <v>268</v>
      </c>
      <c r="B11" s="170" t="s">
        <v>276</v>
      </c>
      <c r="C11" s="170" t="s">
        <v>375</v>
      </c>
      <c r="D11" s="104"/>
      <c r="E11" s="104"/>
      <c r="F11" s="104"/>
      <c r="G11" s="104"/>
      <c r="H11" s="104"/>
      <c r="I11" s="104"/>
      <c r="J11" s="104"/>
      <c r="K11" s="104"/>
    </row>
    <row r="12" spans="1:47">
      <c r="A12" s="109"/>
      <c r="B12" s="110" t="s">
        <v>273</v>
      </c>
      <c r="C12" s="111"/>
      <c r="D12" s="103"/>
      <c r="E12" s="103"/>
      <c r="F12" s="103"/>
      <c r="G12" s="103"/>
      <c r="H12" s="103"/>
      <c r="I12" s="103"/>
      <c r="J12" s="103"/>
      <c r="K12" s="103"/>
    </row>
    <row r="13" spans="1:47">
      <c r="A13" s="109"/>
      <c r="B13" s="112"/>
      <c r="C13" s="113"/>
      <c r="D13" s="103"/>
      <c r="E13" s="103"/>
      <c r="F13" s="103"/>
      <c r="G13" s="103"/>
      <c r="H13" s="103"/>
      <c r="I13" s="103"/>
      <c r="J13" s="103"/>
      <c r="K13" s="103"/>
    </row>
    <row r="14" spans="1:47">
      <c r="A14" s="109"/>
      <c r="B14" s="112"/>
      <c r="C14" s="112"/>
      <c r="D14" s="103"/>
      <c r="E14" s="103"/>
      <c r="F14" s="103"/>
      <c r="G14" s="103"/>
      <c r="H14" s="103"/>
      <c r="I14" s="103"/>
      <c r="J14" s="103"/>
      <c r="K14" s="103"/>
    </row>
    <row r="15" spans="1:47" s="107" customFormat="1" ht="34.5" customHeight="1">
      <c r="A15" s="409" t="s">
        <v>349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09"/>
      <c r="AT15" s="409"/>
      <c r="AU15" s="114"/>
    </row>
    <row r="16" spans="1:47">
      <c r="A16" s="99"/>
      <c r="B16" s="115"/>
      <c r="C16" s="115"/>
      <c r="D16" s="103"/>
      <c r="E16" s="103"/>
      <c r="F16" s="103"/>
      <c r="G16" s="103"/>
      <c r="H16" s="103"/>
      <c r="I16" s="103"/>
      <c r="J16" s="103"/>
      <c r="K16" s="103"/>
    </row>
    <row r="17" spans="1:11">
      <c r="A17" s="123" t="s">
        <v>371</v>
      </c>
      <c r="B17" s="123"/>
      <c r="C17" s="123"/>
      <c r="D17" s="123"/>
      <c r="E17" s="123"/>
      <c r="F17" s="123"/>
      <c r="G17" s="123"/>
      <c r="H17" s="123"/>
      <c r="J17" s="103"/>
      <c r="K17" s="103"/>
    </row>
    <row r="18" spans="1:11">
      <c r="A18" s="99"/>
      <c r="B18" s="116"/>
      <c r="C18" s="117"/>
      <c r="D18" s="100"/>
      <c r="E18" s="100"/>
      <c r="F18" s="100"/>
      <c r="G18" s="100"/>
      <c r="H18" s="100"/>
      <c r="I18" s="100"/>
      <c r="J18" s="100"/>
      <c r="K18" s="100"/>
    </row>
  </sheetData>
  <mergeCells count="3">
    <mergeCell ref="B2:C2"/>
    <mergeCell ref="C5:C9"/>
    <mergeCell ref="A15:AT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4" max="1048575" man="1"/>
    <brk id="2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2019-06-14T09:34:58Z</cp:lastPrinted>
  <dcterms:created xsi:type="dcterms:W3CDTF">2011-05-17T05:04:33Z</dcterms:created>
  <dcterms:modified xsi:type="dcterms:W3CDTF">2019-08-16T13:06:24Z</dcterms:modified>
</cp:coreProperties>
</file>